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'отчет'!$A$1:$E$140</definedName>
  </definedNames>
  <calcPr fullCalcOnLoad="1"/>
</workbook>
</file>

<file path=xl/comments1.xml><?xml version="1.0" encoding="utf-8"?>
<comments xmlns="http://schemas.openxmlformats.org/spreadsheetml/2006/main">
  <authors>
    <author>ЖЭЦ</author>
  </authors>
  <commentList>
    <comment ref="E55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7500 оплачено в январе 17
</t>
        </r>
      </text>
    </comment>
    <comment ref="E54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оплачено в янв.17 8767.2</t>
        </r>
      </text>
    </comment>
  </commentList>
</comments>
</file>

<file path=xl/comments2.xml><?xml version="1.0" encoding="utf-8"?>
<comments xmlns="http://schemas.openxmlformats.org/spreadsheetml/2006/main">
  <authors>
    <author>ЖЭЦ</author>
  </authors>
  <commentList>
    <comment ref="K14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сделан перерасчет по услуги за кап.рем.(возврат 0,1 р.)</t>
        </r>
      </text>
    </comment>
  </commentList>
</comments>
</file>

<file path=xl/sharedStrings.xml><?xml version="1.0" encoding="utf-8"?>
<sst xmlns="http://schemas.openxmlformats.org/spreadsheetml/2006/main" count="537" uniqueCount="246">
  <si>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</si>
  <si>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</si>
  <si>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</si>
  <si>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</si>
  <si>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</si>
  <si>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</si>
  <si>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</si>
  <si>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</si>
  <si>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</si>
  <si>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</si>
  <si>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</si>
  <si>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</si>
  <si>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</si>
  <si>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</si>
  <si>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</si>
  <si>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</si>
  <si>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</si>
  <si>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</si>
  <si>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</si>
  <si>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</si>
  <si>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</si>
  <si>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</si>
  <si>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</si>
  <si>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</si>
  <si>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</si>
  <si>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</si>
  <si>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</si>
  <si>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</si>
  <si>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</si>
  <si>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</si>
  <si>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</si>
  <si>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</si>
  <si>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</si>
  <si>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</si>
  <si>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</si>
  <si>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</si>
  <si>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</si>
  <si>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</si>
  <si>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</si>
  <si>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</si>
  <si>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</si>
  <si>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</si>
  <si>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</si>
  <si>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</si>
  <si>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</si>
  <si>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</si>
  <si>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</si>
  <si>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</si>
  <si>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</si>
  <si>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</si>
  <si>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</si>
  <si>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</si>
  <si>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</si>
  <si>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</si>
  <si>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</si>
  <si>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</si>
  <si>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</si>
  <si>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</si>
  <si>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</si>
  <si>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</si>
  <si>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</si>
  <si>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</si>
  <si>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</si>
  <si>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</si>
  <si>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</si>
  <si>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</si>
  <si>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</si>
  <si>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</si>
  <si>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</si>
  <si>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</si>
  <si>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</si>
  <si>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</si>
  <si>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</si>
  <si>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</si>
  <si>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</si>
  <si>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</si>
  <si>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</si>
  <si>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</si>
  <si>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</si>
  <si>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</si>
  <si>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</si>
  <si>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</si>
  <si>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</si>
  <si>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</si>
  <si>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</si>
  <si>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</si>
  <si>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</si>
  <si>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</si>
  <si>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</si>
  <si>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</si>
  <si>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</si>
  <si>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</si>
  <si>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</si>
  <si>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</si>
  <si>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</si>
  <si>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</si>
  <si>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</si>
  <si>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</si>
  <si>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</si>
  <si>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</si>
  <si>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</si>
  <si>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</si>
  <si>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</si>
  <si>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</si>
  <si>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</si>
  <si>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</si>
  <si>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</si>
  <si>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</si>
  <si>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</si>
  <si>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</si>
  <si>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</si>
  <si>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</si>
  <si>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</si>
  <si>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</si>
  <si>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</si>
  <si>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</si>
  <si>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</si>
  <si>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</si>
  <si>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</si>
  <si>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</si>
  <si>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</si>
  <si>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</si>
  <si>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</si>
  <si>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</si>
  <si>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</si>
  <si>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</si>
  <si>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</si>
  <si>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</si>
  <si>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</si>
  <si>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</si>
  <si>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</si>
  <si>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</si>
  <si>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</si>
  <si>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 в месяц</t>
  </si>
  <si>
    <t>начисления ТР</t>
  </si>
  <si>
    <t>плата</t>
  </si>
  <si>
    <t>площадь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</si>
  <si>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</si>
  <si>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</si>
  <si>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</si>
  <si>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</si>
  <si>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</si>
  <si>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</si>
  <si>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</si>
  <si>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</si>
  <si>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</si>
  <si>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</si>
  <si>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</si>
  <si>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</si>
  <si>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</si>
  <si>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</si>
  <si>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</si>
  <si>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</si>
  <si>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</si>
  <si>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</si>
  <si>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</si>
  <si>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</si>
  <si>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</si>
  <si>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</si>
  <si>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</si>
  <si>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</si>
  <si>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</si>
  <si>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</si>
  <si>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</si>
  <si>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</si>
  <si>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</si>
  <si>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</si>
  <si>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</si>
  <si>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</si>
  <si>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</si>
  <si>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</si>
  <si>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</si>
  <si>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</si>
  <si>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</si>
  <si>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</si>
  <si>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</si>
  <si>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</si>
  <si>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</si>
  <si>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</si>
  <si>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</si>
  <si>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</si>
  <si>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</si>
  <si>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</si>
  <si>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</si>
  <si>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</si>
  <si>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</si>
  <si>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</si>
  <si>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</si>
  <si>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</si>
  <si>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- денежных средств от собственников/ нанимателей  жилых помещений</t>
  </si>
  <si>
    <t>- денежных средств от собственников/ нанимателей  нежилых помещений</t>
  </si>
  <si>
    <t xml:space="preserve">Начислено за услуги (работы) по содержанию и текущему ремонту, в том числе </t>
  </si>
  <si>
    <t>собственникам и нанимателям жилых помещений</t>
  </si>
  <si>
    <t>21.3</t>
  </si>
  <si>
    <t>Уборка лестничный клеток</t>
  </si>
  <si>
    <t>горбунова</t>
  </si>
  <si>
    <t>начислено</t>
  </si>
  <si>
    <t>оплачено</t>
  </si>
  <si>
    <t>Уборка лестничных клеток</t>
  </si>
  <si>
    <t>23.14</t>
  </si>
  <si>
    <t>сухая уборка- 2 раза в неделю, влажное подметание и мытье - 1 раз в месяц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</si>
  <si>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</si>
  <si>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</si>
  <si>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в соответствии с санитарными правилами и нормами</t>
  </si>
  <si>
    <t>20.1</t>
  </si>
  <si>
    <t>ТБО</t>
  </si>
  <si>
    <t>ТР</t>
  </si>
  <si>
    <t>л/кл</t>
  </si>
  <si>
    <t>хвс</t>
  </si>
  <si>
    <t>псд</t>
  </si>
  <si>
    <t>6 раз в неделю</t>
  </si>
  <si>
    <t>-  целевых взносов от собственников /нанимателей/ помещений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</si>
  <si>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</si>
  <si>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>ВСЕГО</t>
  </si>
  <si>
    <t>Стоимость работ 2016</t>
  </si>
  <si>
    <t>Отчет о выполнении договора управления за 2016 г. по многоквартирному жилому дому №7 по ул. Грибоедова</t>
  </si>
  <si>
    <t>01.01.2017 г.</t>
  </si>
  <si>
    <t>01.01.2016 г.</t>
  </si>
  <si>
    <t>31.12.2016 г.</t>
  </si>
  <si>
    <t>начисл.</t>
  </si>
  <si>
    <t>льготы</t>
  </si>
  <si>
    <t>(в т.ч.ПСД и льготы по мусору за янв.-февр)</t>
  </si>
  <si>
    <t>всего начисл.</t>
  </si>
  <si>
    <t>Аренда</t>
  </si>
  <si>
    <t>Горбунова</t>
  </si>
  <si>
    <t>НП</t>
  </si>
  <si>
    <t>ЖЭЦ</t>
  </si>
  <si>
    <t>с. на 01.02.16 без н.п.</t>
  </si>
  <si>
    <t>с.на 01.01.16</t>
  </si>
  <si>
    <t>с.на 01.01.17</t>
  </si>
  <si>
    <t>собственникам и нанимателям нежилых помещений  ИП Горбунова</t>
  </si>
  <si>
    <t>Получено денежных средств от собственников/нанимателей нежилых помещений</t>
  </si>
  <si>
    <t>Всего начислено без льгот и ПСД без н.п.</t>
  </si>
  <si>
    <t>Всего оплачено без льгот и ПСД без н.п.</t>
  </si>
  <si>
    <t>(оплата за 2016 г. Упр.УК плюс УК, оплата за январь 17 Упр.УК и УК, минус оплата январь 16 Ук Иупр.УК</t>
  </si>
  <si>
    <t>оплата формула (проверка)</t>
  </si>
  <si>
    <t xml:space="preserve">сальдо на 01.02.17 </t>
  </si>
  <si>
    <t xml:space="preserve">Начисления по квартплате 2016 (в т.ч. Барышникова н.п. по квитанц) </t>
  </si>
  <si>
    <t xml:space="preserve">Поступило денежных средств на специальный банковский счет </t>
  </si>
  <si>
    <t xml:space="preserve">Сальдо на 01.01.2017 г. на специальном банковском счете </t>
  </si>
  <si>
    <t>54.</t>
  </si>
  <si>
    <t>55.</t>
  </si>
  <si>
    <t>- прочие поступления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</si>
  <si>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</si>
  <si>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Предоставлено льгот ООО "Чистый город" по статье "Сбор и вывоз ТБО (без КГО)</t>
  </si>
  <si>
    <t>Задолженность потребителей по фактической оплате за отчетный период по состоянию на 01.02.2017г.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</si>
</sst>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7" fillId="35" borderId="19" xfId="0" applyFont="1" applyFill="1" applyBorder="1" applyAlignment="1">
      <alignment wrapText="1"/>
    </xf>
    <xf numFmtId="0" fontId="7" fillId="35" borderId="12" xfId="0" applyFont="1" applyFill="1" applyBorder="1" applyAlignment="1">
      <alignment horizontal="justify" vertical="top" wrapText="1"/>
    </xf>
    <xf numFmtId="0" fontId="0" fillId="0" borderId="21" xfId="0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35" borderId="23" xfId="0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15" fillId="36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37" borderId="13" xfId="0" applyFont="1" applyFill="1" applyBorder="1" applyAlignment="1">
      <alignment vertical="top" wrapText="1"/>
    </xf>
    <xf numFmtId="2" fontId="0" fillId="0" borderId="23" xfId="0" applyNumberFormat="1" applyBorder="1" applyAlignment="1">
      <alignment vertical="top"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" fillId="36" borderId="26" xfId="0" applyFont="1" applyFill="1" applyBorder="1" applyAlignment="1">
      <alignment horizontal="center" vertical="top" wrapText="1"/>
    </xf>
    <xf numFmtId="0" fontId="1" fillId="36" borderId="2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36" borderId="26" xfId="0" applyFont="1" applyFill="1" applyBorder="1" applyAlignment="1">
      <alignment vertical="top" wrapText="1"/>
    </xf>
    <xf numFmtId="0" fontId="1" fillId="36" borderId="27" xfId="0" applyFont="1" applyFill="1" applyBorder="1" applyAlignment="1">
      <alignment vertical="top" wrapText="1"/>
    </xf>
    <xf numFmtId="0" fontId="1" fillId="36" borderId="26" xfId="0" applyFont="1" applyFill="1" applyBorder="1" applyAlignment="1">
      <alignment horizontal="left" vertical="top" wrapText="1"/>
    </xf>
    <xf numFmtId="0" fontId="1" fillId="36" borderId="27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0">
      <selection activeCell="B36" sqref="B36"/>
    </sheetView>
  </sheetViews>
  <sheetFormatPr defaultColWidth="9.140625" defaultRowHeight="12.75"/>
  <cols>
    <col min="1" max="1" width="12.421875" style="0" customWidth="1"/>
    <col min="2" max="2" width="14.28125" style="0" customWidth="1"/>
    <col min="3" max="3" width="12.28125" style="0" customWidth="1"/>
    <col min="4" max="4" width="14.00390625" style="0" customWidth="1"/>
    <col min="5" max="5" width="11.28125" style="0" customWidth="1"/>
    <col min="6" max="6" width="12.421875" style="0" customWidth="1"/>
    <col min="7" max="8" width="10.57421875" style="0" bestFit="1" customWidth="1"/>
    <col min="9" max="9" width="11.00390625" style="0" customWidth="1"/>
    <col min="13" max="13" width="10.421875" style="0" customWidth="1"/>
  </cols>
  <sheetData>
    <row r="1" spans="2:5" ht="12.75">
      <c r="B1" t="s">
        <v>134</v>
      </c>
      <c r="C1" t="s">
        <v>135</v>
      </c>
      <c r="D1" t="s">
        <v>136</v>
      </c>
      <c r="E1">
        <v>2016</v>
      </c>
    </row>
    <row r="2" ht="12.75">
      <c r="E2" s="30"/>
    </row>
    <row r="3" spans="1:13" s="51" customFormat="1" ht="24" customHeight="1">
      <c r="A3" s="50" t="s">
        <v>120</v>
      </c>
      <c r="B3" s="50" t="s">
        <v>121</v>
      </c>
      <c r="C3" s="50" t="s">
        <v>122</v>
      </c>
      <c r="D3" s="50" t="s">
        <v>123</v>
      </c>
      <c r="E3" s="50" t="s">
        <v>124</v>
      </c>
      <c r="F3" s="50" t="s">
        <v>125</v>
      </c>
      <c r="G3" s="50" t="s">
        <v>126</v>
      </c>
      <c r="H3" s="50" t="s">
        <v>127</v>
      </c>
      <c r="I3" s="50" t="s">
        <v>128</v>
      </c>
      <c r="J3" s="50" t="s">
        <v>129</v>
      </c>
      <c r="K3" s="50" t="s">
        <v>130</v>
      </c>
      <c r="L3" s="50" t="s">
        <v>131</v>
      </c>
      <c r="M3" s="51" t="s">
        <v>213</v>
      </c>
    </row>
    <row r="4" spans="1:12" s="53" customFormat="1" ht="24" customHeight="1">
      <c r="A4" s="52">
        <v>13682.3</v>
      </c>
      <c r="B4" s="52">
        <v>13681.3</v>
      </c>
      <c r="C4" s="52">
        <v>13681.3</v>
      </c>
      <c r="D4" s="52">
        <v>13681.3</v>
      </c>
      <c r="E4" s="52">
        <v>13681.3</v>
      </c>
      <c r="F4" s="52">
        <v>13681.3</v>
      </c>
      <c r="G4" s="52">
        <v>13680.3</v>
      </c>
      <c r="H4" s="52">
        <v>13680.3</v>
      </c>
      <c r="I4" s="52">
        <v>13680.3</v>
      </c>
      <c r="J4" s="52">
        <v>13680.3</v>
      </c>
      <c r="K4" s="52">
        <v>13677.4</v>
      </c>
      <c r="L4" s="52">
        <v>13677.4</v>
      </c>
    </row>
    <row r="5" spans="1:12" ht="12.75">
      <c r="A5">
        <v>5.71</v>
      </c>
      <c r="B5">
        <v>5.71</v>
      </c>
      <c r="C5">
        <v>5.8</v>
      </c>
      <c r="D5">
        <v>5.8</v>
      </c>
      <c r="E5">
        <v>5.8</v>
      </c>
      <c r="F5">
        <v>5.8</v>
      </c>
      <c r="G5">
        <v>5.8</v>
      </c>
      <c r="H5">
        <v>5.8</v>
      </c>
      <c r="I5">
        <v>5.8</v>
      </c>
      <c r="J5">
        <v>5.9</v>
      </c>
      <c r="K5">
        <v>5.9</v>
      </c>
      <c r="L5">
        <v>5.9</v>
      </c>
    </row>
    <row r="6" spans="1:13" ht="12.75">
      <c r="A6">
        <f>A4*A5</f>
        <v>78125.93299999999</v>
      </c>
      <c r="B6">
        <f>B4*B5</f>
        <v>78120.223</v>
      </c>
      <c r="C6">
        <f aca="true" t="shared" si="0" ref="C6:L6">C4*C5</f>
        <v>79351.54</v>
      </c>
      <c r="D6">
        <f t="shared" si="0"/>
        <v>79351.54</v>
      </c>
      <c r="E6">
        <f t="shared" si="0"/>
        <v>79351.54</v>
      </c>
      <c r="F6">
        <f t="shared" si="0"/>
        <v>79351.54</v>
      </c>
      <c r="G6">
        <f t="shared" si="0"/>
        <v>79345.73999999999</v>
      </c>
      <c r="H6">
        <f t="shared" si="0"/>
        <v>79345.73999999999</v>
      </c>
      <c r="I6">
        <f t="shared" si="0"/>
        <v>79345.73999999999</v>
      </c>
      <c r="J6">
        <f t="shared" si="0"/>
        <v>80713.77</v>
      </c>
      <c r="K6">
        <f t="shared" si="0"/>
        <v>80696.66</v>
      </c>
      <c r="L6">
        <f t="shared" si="0"/>
        <v>80696.66</v>
      </c>
      <c r="M6">
        <f>SUM(A6:L6)</f>
        <v>953796.6259999999</v>
      </c>
    </row>
    <row r="7" ht="12.75">
      <c r="E7" s="30"/>
    </row>
    <row r="8" ht="12.75">
      <c r="E8" s="30"/>
    </row>
    <row r="9" ht="12.75">
      <c r="E9" s="30"/>
    </row>
    <row r="10" ht="12.75">
      <c r="E10" s="30"/>
    </row>
    <row r="11" ht="12.75">
      <c r="E11" s="30"/>
    </row>
    <row r="12" ht="12.75">
      <c r="E12" s="30"/>
    </row>
    <row r="13" ht="12.75">
      <c r="E13" s="30"/>
    </row>
    <row r="14" ht="12.75">
      <c r="E14" s="30"/>
    </row>
    <row r="15" ht="12.75">
      <c r="E15" s="30"/>
    </row>
    <row r="16" ht="12.75">
      <c r="E16" s="30"/>
    </row>
    <row r="19" ht="12.75">
      <c r="B19" s="61" t="s">
        <v>237</v>
      </c>
    </row>
    <row r="20" spans="1:2" ht="12.75">
      <c r="A20" t="s">
        <v>120</v>
      </c>
      <c r="B20">
        <v>318844.16</v>
      </c>
    </row>
    <row r="21" spans="1:2" ht="12.75">
      <c r="A21" t="s">
        <v>121</v>
      </c>
      <c r="B21">
        <v>318820.81</v>
      </c>
    </row>
    <row r="22" spans="1:2" ht="12.75">
      <c r="A22" t="s">
        <v>122</v>
      </c>
      <c r="B22">
        <v>318043.19</v>
      </c>
    </row>
    <row r="23" spans="1:2" ht="12.75">
      <c r="A23" t="s">
        <v>123</v>
      </c>
      <c r="B23">
        <v>318043.19</v>
      </c>
    </row>
    <row r="24" spans="1:2" ht="12.75">
      <c r="A24" t="s">
        <v>124</v>
      </c>
      <c r="B24">
        <v>318043.2</v>
      </c>
    </row>
    <row r="25" spans="1:2" ht="12.75">
      <c r="A25" t="s">
        <v>125</v>
      </c>
      <c r="B25">
        <v>307110.63</v>
      </c>
    </row>
    <row r="26" spans="1:2" ht="12.75">
      <c r="A26" t="s">
        <v>126</v>
      </c>
      <c r="B26">
        <v>318019.87</v>
      </c>
    </row>
    <row r="27" spans="1:2" ht="12.75">
      <c r="A27" t="s">
        <v>127</v>
      </c>
      <c r="B27">
        <v>318027.39</v>
      </c>
    </row>
    <row r="28" spans="1:2" ht="12.75">
      <c r="A28" t="s">
        <v>128</v>
      </c>
      <c r="B28">
        <v>318027.38</v>
      </c>
    </row>
    <row r="29" spans="1:2" ht="12.75">
      <c r="A29" t="s">
        <v>129</v>
      </c>
      <c r="B29">
        <v>318027.39</v>
      </c>
    </row>
    <row r="30" spans="1:2" ht="12.75">
      <c r="A30" t="s">
        <v>130</v>
      </c>
      <c r="B30">
        <v>316824.21</v>
      </c>
    </row>
    <row r="31" spans="1:2" ht="12.75">
      <c r="A31" t="s">
        <v>131</v>
      </c>
      <c r="B31">
        <v>317959.73</v>
      </c>
    </row>
    <row r="32" spans="2:5" ht="12.75">
      <c r="B32" s="60">
        <f>SUM(B20:B31)</f>
        <v>3805791.15</v>
      </c>
      <c r="C32" s="30">
        <f>D40-B32</f>
        <v>159583.09000000032</v>
      </c>
      <c r="D32" s="61" t="s">
        <v>221</v>
      </c>
      <c r="E32" s="30"/>
    </row>
    <row r="33" ht="12.75">
      <c r="B33" s="60"/>
    </row>
    <row r="34" spans="2:6" ht="12.75">
      <c r="B34" s="61" t="s">
        <v>219</v>
      </c>
      <c r="C34" s="63" t="s">
        <v>220</v>
      </c>
      <c r="D34" s="61" t="s">
        <v>222</v>
      </c>
      <c r="E34" s="61" t="s">
        <v>197</v>
      </c>
      <c r="F34" s="61" t="s">
        <v>236</v>
      </c>
    </row>
    <row r="35" spans="1:5" ht="12.75">
      <c r="A35" t="s">
        <v>205</v>
      </c>
      <c r="B35" s="30">
        <v>318116.5</v>
      </c>
      <c r="C35" s="30">
        <v>9278.88</v>
      </c>
      <c r="D35" s="30">
        <f>B35-C35</f>
        <v>308837.62</v>
      </c>
      <c r="E35" s="30">
        <f>E40/D40*D35</f>
        <v>311551.8470942627</v>
      </c>
    </row>
    <row r="36" spans="1:5" ht="12.75">
      <c r="A36" t="s">
        <v>206</v>
      </c>
      <c r="B36" s="30">
        <f>3376299.35-12068.08</f>
        <v>3364231.27</v>
      </c>
      <c r="C36" s="30">
        <v>0</v>
      </c>
      <c r="D36" s="30">
        <f>B36-C36</f>
        <v>3364231.27</v>
      </c>
      <c r="E36" s="30">
        <f>E40/D40*D36</f>
        <v>3393797.9000769965</v>
      </c>
    </row>
    <row r="37" spans="1:5" ht="12.75">
      <c r="A37" t="s">
        <v>207</v>
      </c>
      <c r="B37" s="30">
        <v>131182.08</v>
      </c>
      <c r="C37" s="30">
        <v>0</v>
      </c>
      <c r="D37" s="30">
        <f>B37-C37</f>
        <v>131182.08</v>
      </c>
      <c r="E37" s="30">
        <f>E40/D40*D37</f>
        <v>132334.97696837367</v>
      </c>
    </row>
    <row r="38" spans="1:5" ht="12.75">
      <c r="A38" t="s">
        <v>208</v>
      </c>
      <c r="B38" s="30">
        <v>0</v>
      </c>
      <c r="C38" s="30">
        <v>0</v>
      </c>
      <c r="D38" s="30">
        <f>B38-C38</f>
        <v>0</v>
      </c>
      <c r="E38" s="30"/>
    </row>
    <row r="39" spans="1:9" ht="12.75">
      <c r="A39" s="68" t="s">
        <v>209</v>
      </c>
      <c r="B39" s="69">
        <f>162584.41-1461.14</f>
        <v>161123.27</v>
      </c>
      <c r="C39" s="69">
        <v>0</v>
      </c>
      <c r="D39" s="69">
        <f>B39-C39</f>
        <v>161123.27</v>
      </c>
      <c r="E39" s="69">
        <f>E40/D40*D39</f>
        <v>162539.30586036638</v>
      </c>
      <c r="I39" s="61" t="s">
        <v>235</v>
      </c>
    </row>
    <row r="40" spans="2:10" ht="12.75">
      <c r="B40" s="65">
        <f>SUM(B35:B39)</f>
        <v>3974653.12</v>
      </c>
      <c r="C40" s="30"/>
      <c r="D40" s="65">
        <f>SUM(D35:D39)</f>
        <v>3965374.24</v>
      </c>
      <c r="E40" s="70">
        <f>A41+D40-F41</f>
        <v>4000224.03</v>
      </c>
      <c r="I40" s="71">
        <f>3608675.34+108072.01+581749.92+50.7-8490.78-289833.16</f>
        <v>4000224.0299999993</v>
      </c>
      <c r="J40" s="61" t="s">
        <v>234</v>
      </c>
    </row>
    <row r="41" spans="1:6" ht="12.75">
      <c r="A41" s="60">
        <v>480816.85</v>
      </c>
      <c r="B41" s="64"/>
      <c r="C41" s="30"/>
      <c r="D41" s="30"/>
      <c r="E41" s="30"/>
      <c r="F41" s="60">
        <v>445967.06</v>
      </c>
    </row>
    <row r="42" spans="1:5" ht="12.75">
      <c r="A42" s="61" t="s">
        <v>227</v>
      </c>
      <c r="B42" s="30"/>
      <c r="C42" s="30"/>
      <c r="D42" s="30"/>
      <c r="E42" s="30"/>
    </row>
    <row r="43" spans="1:5" ht="12.75">
      <c r="A43" s="61"/>
      <c r="B43" s="30"/>
      <c r="C43" s="30"/>
      <c r="D43" s="30"/>
      <c r="E43" s="30"/>
    </row>
    <row r="44" spans="1:9" ht="12.75">
      <c r="A44" s="60" t="s">
        <v>232</v>
      </c>
      <c r="C44" s="61"/>
      <c r="D44" s="64">
        <f>D35+D36+D37</f>
        <v>3804250.97</v>
      </c>
      <c r="H44" s="30"/>
      <c r="I44" s="30"/>
    </row>
    <row r="45" spans="1:8" ht="12.75">
      <c r="A45" s="60" t="s">
        <v>233</v>
      </c>
      <c r="C45" s="61"/>
      <c r="D45" s="64">
        <f>E35+E36+E37</f>
        <v>3837684.724139633</v>
      </c>
      <c r="G45" s="30">
        <f>A41+D44-F41</f>
        <v>3839100.7600000002</v>
      </c>
      <c r="H45" s="30">
        <f>G45-D45</f>
        <v>1416.0358603671193</v>
      </c>
    </row>
    <row r="46" spans="1:4" ht="12.75">
      <c r="A46" s="60"/>
      <c r="C46" s="61"/>
      <c r="D46" s="64"/>
    </row>
    <row r="47" ht="12.75">
      <c r="B47" s="60" t="s">
        <v>225</v>
      </c>
    </row>
    <row r="48" spans="2:6" ht="12.75">
      <c r="B48" s="6"/>
      <c r="C48" s="58" t="s">
        <v>228</v>
      </c>
      <c r="D48" s="6" t="s">
        <v>196</v>
      </c>
      <c r="E48" s="6" t="s">
        <v>197</v>
      </c>
      <c r="F48" s="58" t="s">
        <v>229</v>
      </c>
    </row>
    <row r="49" spans="2:6" ht="12.75">
      <c r="B49" s="6" t="s">
        <v>195</v>
      </c>
      <c r="C49" s="6">
        <v>702.94</v>
      </c>
      <c r="D49" s="44">
        <v>4217.64</v>
      </c>
      <c r="E49" s="44">
        <v>4217.64</v>
      </c>
      <c r="F49" s="6">
        <f>C49+D49-E49</f>
        <v>702.9399999999996</v>
      </c>
    </row>
    <row r="50" spans="2:6" ht="12.75">
      <c r="B50" s="44"/>
      <c r="C50" s="6"/>
      <c r="D50" s="44"/>
      <c r="E50" s="44"/>
      <c r="F50" s="6"/>
    </row>
    <row r="51" ht="14.25" customHeight="1"/>
    <row r="53" spans="2:6" ht="12.75">
      <c r="B53" s="60" t="s">
        <v>223</v>
      </c>
      <c r="C53" s="58" t="s">
        <v>228</v>
      </c>
      <c r="D53" s="6" t="s">
        <v>196</v>
      </c>
      <c r="E53" s="62" t="s">
        <v>197</v>
      </c>
      <c r="F53" s="58" t="s">
        <v>229</v>
      </c>
    </row>
    <row r="54" spans="2:6" ht="12.75">
      <c r="B54" s="61" t="s">
        <v>224</v>
      </c>
      <c r="C54">
        <v>14913.6</v>
      </c>
      <c r="D54">
        <v>105206.4</v>
      </c>
      <c r="E54">
        <f>102585.6+8767.2</f>
        <v>111352.8</v>
      </c>
      <c r="F54">
        <f>C54+D54-E54</f>
        <v>8767.199999999997</v>
      </c>
    </row>
    <row r="55" spans="2:6" ht="12.75">
      <c r="B55" s="61" t="s">
        <v>226</v>
      </c>
      <c r="C55">
        <v>2500</v>
      </c>
      <c r="D55">
        <v>30000</v>
      </c>
      <c r="E55" s="61">
        <f>2500+22500+7500</f>
        <v>32500</v>
      </c>
      <c r="F55">
        <f>C55+D55-E55</f>
        <v>0</v>
      </c>
    </row>
    <row r="57" spans="2:5" ht="12.75">
      <c r="B57" s="61" t="s">
        <v>213</v>
      </c>
      <c r="E57" s="60">
        <f>E54+E55</f>
        <v>143852.8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34.00390625" style="0" customWidth="1"/>
    <col min="2" max="2" width="12.28125" style="0" customWidth="1"/>
    <col min="3" max="3" width="11.281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0.7109375" style="0" customWidth="1"/>
    <col min="13" max="13" width="10.8515625" style="0" customWidth="1"/>
    <col min="14" max="14" width="13.57421875" style="0" customWidth="1"/>
  </cols>
  <sheetData>
    <row r="1" spans="1:14" ht="24" customHeight="1">
      <c r="A1" s="77" t="s">
        <v>119</v>
      </c>
      <c r="B1" s="76" t="s">
        <v>214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44"/>
    </row>
    <row r="2" spans="1:14" ht="30.75" customHeight="1">
      <c r="A2" s="77"/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  <c r="G2" s="6" t="s">
        <v>125</v>
      </c>
      <c r="H2" s="6" t="s">
        <v>126</v>
      </c>
      <c r="I2" s="6" t="s">
        <v>127</v>
      </c>
      <c r="J2" s="6" t="s">
        <v>128</v>
      </c>
      <c r="K2" s="6" t="s">
        <v>129</v>
      </c>
      <c r="L2" s="6" t="s">
        <v>130</v>
      </c>
      <c r="M2" s="6" t="s">
        <v>131</v>
      </c>
      <c r="N2" s="54" t="s">
        <v>132</v>
      </c>
    </row>
    <row r="3" spans="1:14" ht="42.75">
      <c r="A3" s="55" t="s">
        <v>167</v>
      </c>
      <c r="B3" s="6">
        <f>155318+3070.68</f>
        <v>158388.68</v>
      </c>
      <c r="C3" s="6">
        <f>168836+4094.24</f>
        <v>172930.24</v>
      </c>
      <c r="D3" s="6">
        <v>2201</v>
      </c>
      <c r="E3" s="6">
        <f>39097.43+56110.55+34790</f>
        <v>129997.98000000001</v>
      </c>
      <c r="F3" s="6">
        <v>7714</v>
      </c>
      <c r="G3" s="6">
        <f>34162.23+15950+3070.68</f>
        <v>53182.91</v>
      </c>
      <c r="H3" s="6">
        <f>62828+6018.53</f>
        <v>68846.53</v>
      </c>
      <c r="I3" s="6">
        <f>123394.8+11539.82+2047.12</f>
        <v>136981.74</v>
      </c>
      <c r="J3" s="6">
        <v>36499</v>
      </c>
      <c r="K3" s="6">
        <f>91351.27+2698.6</f>
        <v>94049.87000000001</v>
      </c>
      <c r="L3" s="6">
        <v>45046.23</v>
      </c>
      <c r="M3" s="6">
        <f>41168+4317.76</f>
        <v>45485.76</v>
      </c>
      <c r="N3" s="58">
        <f>SUM(B3:M3)</f>
        <v>951323.9400000001</v>
      </c>
    </row>
    <row r="4" spans="1:14" ht="34.5" customHeight="1">
      <c r="A4" s="37" t="s">
        <v>170</v>
      </c>
      <c r="B4" s="38">
        <v>19702.51</v>
      </c>
      <c r="C4" s="38">
        <v>19701.07</v>
      </c>
      <c r="D4" s="38">
        <v>19701.07</v>
      </c>
      <c r="E4" s="38">
        <v>19701.07</v>
      </c>
      <c r="F4" s="38">
        <v>19701.07</v>
      </c>
      <c r="G4" s="38">
        <v>19701.07</v>
      </c>
      <c r="H4" s="38">
        <v>19699.63</v>
      </c>
      <c r="I4" s="38">
        <v>19699.63</v>
      </c>
      <c r="J4" s="38">
        <v>19699.63</v>
      </c>
      <c r="K4" s="38">
        <v>19699.63</v>
      </c>
      <c r="L4" s="38">
        <v>19695.46</v>
      </c>
      <c r="M4" s="38">
        <v>19695.46</v>
      </c>
      <c r="N4" s="58">
        <f aca="true" t="shared" si="0" ref="N4:N15">SUM(B4:M4)</f>
        <v>236397.30000000002</v>
      </c>
    </row>
    <row r="5" spans="1:14" ht="34.5" customHeight="1">
      <c r="A5" s="39" t="s">
        <v>194</v>
      </c>
      <c r="B5" s="38">
        <v>12083.21</v>
      </c>
      <c r="C5" s="38">
        <v>12083.21</v>
      </c>
      <c r="D5" s="38">
        <v>12083.21</v>
      </c>
      <c r="E5" s="38">
        <v>12083.21</v>
      </c>
      <c r="F5" s="38">
        <v>475.12</v>
      </c>
      <c r="G5" s="38">
        <v>11619.68</v>
      </c>
      <c r="H5" s="38">
        <v>13101.34</v>
      </c>
      <c r="I5" s="38">
        <v>13101.34</v>
      </c>
      <c r="J5" s="38">
        <v>13101.34</v>
      </c>
      <c r="K5" s="38">
        <v>13101.34</v>
      </c>
      <c r="L5" s="38">
        <v>13101.34</v>
      </c>
      <c r="M5" s="38">
        <v>13101.34</v>
      </c>
      <c r="N5" s="58">
        <f t="shared" si="0"/>
        <v>139035.68</v>
      </c>
    </row>
    <row r="6" spans="1:14" ht="86.25" customHeight="1">
      <c r="A6" s="39" t="s">
        <v>243</v>
      </c>
      <c r="B6" s="38">
        <v>63896.34</v>
      </c>
      <c r="C6" s="38">
        <v>63891.67</v>
      </c>
      <c r="D6" s="38">
        <v>63891.67</v>
      </c>
      <c r="E6" s="38">
        <v>63891.67</v>
      </c>
      <c r="F6" s="38">
        <v>63891.67</v>
      </c>
      <c r="G6" s="38">
        <v>63891.67</v>
      </c>
      <c r="H6" s="38">
        <v>63887</v>
      </c>
      <c r="I6" s="38">
        <v>63887</v>
      </c>
      <c r="J6" s="38">
        <v>63887</v>
      </c>
      <c r="K6" s="38">
        <v>63887</v>
      </c>
      <c r="L6" s="38">
        <v>63873.46</v>
      </c>
      <c r="M6" s="38">
        <v>63873.46</v>
      </c>
      <c r="N6" s="58">
        <f t="shared" si="0"/>
        <v>766649.6099999999</v>
      </c>
    </row>
    <row r="7" spans="1:14" ht="33" customHeight="1">
      <c r="A7" s="40" t="s">
        <v>171</v>
      </c>
      <c r="B7" s="38">
        <v>18881.57</v>
      </c>
      <c r="C7" s="38">
        <v>18880.19</v>
      </c>
      <c r="D7" s="38">
        <v>18880.19</v>
      </c>
      <c r="E7" s="38">
        <v>18880.19</v>
      </c>
      <c r="F7" s="38">
        <v>18880.19</v>
      </c>
      <c r="G7" s="38">
        <v>18880.19</v>
      </c>
      <c r="H7" s="38">
        <v>18878.81</v>
      </c>
      <c r="I7" s="38">
        <v>18878.81</v>
      </c>
      <c r="J7" s="38">
        <v>18878.81</v>
      </c>
      <c r="K7" s="38">
        <v>18878.81</v>
      </c>
      <c r="L7" s="38">
        <v>18874.81</v>
      </c>
      <c r="M7" s="38">
        <v>18874.81</v>
      </c>
      <c r="N7" s="58">
        <f t="shared" si="0"/>
        <v>226547.38</v>
      </c>
    </row>
    <row r="8" spans="1:14" ht="29.25" customHeight="1">
      <c r="A8" s="40" t="s">
        <v>172</v>
      </c>
      <c r="B8" s="38">
        <v>35984.45</v>
      </c>
      <c r="C8" s="38">
        <v>35981.82</v>
      </c>
      <c r="D8" s="38">
        <v>35981.82</v>
      </c>
      <c r="E8" s="38">
        <v>35981.82</v>
      </c>
      <c r="F8" s="38">
        <v>35981.82</v>
      </c>
      <c r="G8" s="38">
        <v>35981.82</v>
      </c>
      <c r="H8" s="38">
        <v>35979.19</v>
      </c>
      <c r="I8" s="38">
        <v>35979.19</v>
      </c>
      <c r="J8" s="38">
        <v>35979.19</v>
      </c>
      <c r="K8" s="38">
        <v>35979.19</v>
      </c>
      <c r="L8" s="38">
        <v>35971.56</v>
      </c>
      <c r="M8" s="38">
        <v>35971.56</v>
      </c>
      <c r="N8" s="58">
        <f t="shared" si="0"/>
        <v>431753.43000000005</v>
      </c>
    </row>
    <row r="9" spans="1:14" ht="33" customHeight="1">
      <c r="A9" s="27" t="s">
        <v>173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8960</v>
      </c>
      <c r="K9" s="49">
        <v>0</v>
      </c>
      <c r="L9" s="6">
        <v>0</v>
      </c>
      <c r="M9" s="6">
        <v>0</v>
      </c>
      <c r="N9" s="58">
        <f t="shared" si="0"/>
        <v>8960</v>
      </c>
    </row>
    <row r="10" spans="1:14" ht="38.25" customHeight="1">
      <c r="A10" s="28" t="s">
        <v>174</v>
      </c>
      <c r="B10" s="6">
        <v>4062.36</v>
      </c>
      <c r="C10" s="6">
        <v>4754.54</v>
      </c>
      <c r="D10" s="6">
        <v>5707.51</v>
      </c>
      <c r="E10" s="6">
        <v>4122.54</v>
      </c>
      <c r="F10" s="6">
        <v>6461.58</v>
      </c>
      <c r="G10" s="6">
        <v>4257.54</v>
      </c>
      <c r="H10" s="6">
        <v>4138.05</v>
      </c>
      <c r="I10" s="6">
        <v>4257.54</v>
      </c>
      <c r="J10" s="6">
        <v>4622.57</v>
      </c>
      <c r="K10" s="6">
        <v>5010.56</v>
      </c>
      <c r="L10" s="6">
        <v>6655.58</v>
      </c>
      <c r="M10" s="6">
        <v>5732.53</v>
      </c>
      <c r="N10" s="58">
        <f t="shared" si="0"/>
        <v>59782.9</v>
      </c>
    </row>
    <row r="11" spans="1:14" ht="48" customHeight="1">
      <c r="A11" s="27" t="s">
        <v>177</v>
      </c>
      <c r="B11" s="6">
        <v>2574.1</v>
      </c>
      <c r="C11" s="6">
        <v>2574.1</v>
      </c>
      <c r="D11" s="6">
        <v>2574.1</v>
      </c>
      <c r="E11" s="6">
        <v>2574.1</v>
      </c>
      <c r="F11" s="6">
        <v>24068.95</v>
      </c>
      <c r="G11" s="6">
        <v>2574.1</v>
      </c>
      <c r="H11" s="6">
        <v>2574.1</v>
      </c>
      <c r="I11" s="6">
        <v>2574.1</v>
      </c>
      <c r="J11" s="6">
        <v>22218.4</v>
      </c>
      <c r="K11" s="6">
        <v>2574.1</v>
      </c>
      <c r="L11" s="6">
        <v>2574.1</v>
      </c>
      <c r="M11" s="6">
        <v>2574.1</v>
      </c>
      <c r="N11" s="58">
        <f t="shared" si="0"/>
        <v>72028.35</v>
      </c>
    </row>
    <row r="12" spans="1:14" ht="33.75" customHeight="1">
      <c r="A12" s="27" t="s">
        <v>176</v>
      </c>
      <c r="B12" s="6">
        <v>9417.19</v>
      </c>
      <c r="C12" s="6">
        <v>15800</v>
      </c>
      <c r="D12" s="6">
        <v>7000</v>
      </c>
      <c r="E12" s="6">
        <v>7000</v>
      </c>
      <c r="F12" s="6">
        <v>7000</v>
      </c>
      <c r="G12" s="6">
        <v>6925</v>
      </c>
      <c r="H12" s="6">
        <v>7000</v>
      </c>
      <c r="I12" s="6">
        <v>7000</v>
      </c>
      <c r="J12" s="6">
        <v>46000</v>
      </c>
      <c r="K12" s="6">
        <v>7000</v>
      </c>
      <c r="L12" s="6">
        <v>7000</v>
      </c>
      <c r="M12" s="6">
        <v>6919</v>
      </c>
      <c r="N12" s="58">
        <f t="shared" si="0"/>
        <v>134061.19</v>
      </c>
    </row>
    <row r="13" spans="1:14" ht="43.5" customHeight="1">
      <c r="A13" s="29" t="s">
        <v>112</v>
      </c>
      <c r="B13" s="38">
        <v>5315.39</v>
      </c>
      <c r="C13" s="38">
        <v>5315</v>
      </c>
      <c r="D13" s="38">
        <v>5315</v>
      </c>
      <c r="E13" s="38">
        <v>5315</v>
      </c>
      <c r="F13" s="38">
        <v>5315</v>
      </c>
      <c r="G13" s="38">
        <v>5315</v>
      </c>
      <c r="H13" s="38">
        <v>5314.61</v>
      </c>
      <c r="I13" s="38">
        <v>5314.61</v>
      </c>
      <c r="J13" s="38">
        <v>5314.61</v>
      </c>
      <c r="K13" s="38">
        <v>5314.61</v>
      </c>
      <c r="L13" s="38">
        <v>5313.48</v>
      </c>
      <c r="M13" s="38">
        <v>5313.48</v>
      </c>
      <c r="N13" s="58">
        <f t="shared" si="0"/>
        <v>63775.78999999999</v>
      </c>
    </row>
    <row r="14" spans="1:14" ht="30" customHeight="1">
      <c r="A14" s="27" t="s">
        <v>175</v>
      </c>
      <c r="B14" s="38">
        <v>32584.58</v>
      </c>
      <c r="C14" s="38">
        <v>32582.2</v>
      </c>
      <c r="D14" s="38">
        <v>32582.2</v>
      </c>
      <c r="E14" s="38">
        <v>32582.2</v>
      </c>
      <c r="F14" s="38">
        <v>32582.2</v>
      </c>
      <c r="G14" s="38">
        <v>32582.2</v>
      </c>
      <c r="H14" s="38">
        <v>32579.82</v>
      </c>
      <c r="I14" s="38">
        <v>32579.82</v>
      </c>
      <c r="J14" s="38">
        <v>32579.82</v>
      </c>
      <c r="K14" s="38">
        <v>18898.82</v>
      </c>
      <c r="L14" s="38">
        <v>31205.18</v>
      </c>
      <c r="M14" s="38">
        <v>31205.18</v>
      </c>
      <c r="N14" s="58">
        <f t="shared" si="0"/>
        <v>374544.22000000003</v>
      </c>
    </row>
    <row r="15" spans="1:14" ht="29.25" customHeight="1">
      <c r="A15" s="36" t="s">
        <v>169</v>
      </c>
      <c r="B15" s="41">
        <v>25573.76</v>
      </c>
      <c r="C15" s="41">
        <v>23532.81</v>
      </c>
      <c r="D15" s="41">
        <v>27584.55</v>
      </c>
      <c r="E15" s="41">
        <v>25558.68</v>
      </c>
      <c r="F15" s="41">
        <v>25558.68</v>
      </c>
      <c r="G15" s="41">
        <v>25558.68</v>
      </c>
      <c r="H15" s="41">
        <v>25517.05</v>
      </c>
      <c r="I15" s="41">
        <v>25524.57</v>
      </c>
      <c r="J15" s="41">
        <v>25524.57</v>
      </c>
      <c r="K15" s="41">
        <v>25524.57</v>
      </c>
      <c r="L15" s="41">
        <v>25524.57</v>
      </c>
      <c r="M15" s="57">
        <v>27547.24</v>
      </c>
      <c r="N15" s="58">
        <f t="shared" si="0"/>
        <v>308529.73</v>
      </c>
    </row>
    <row r="16" spans="1:14" ht="30.75" customHeight="1">
      <c r="A16" s="56" t="s">
        <v>133</v>
      </c>
      <c r="B16" s="58">
        <f aca="true" t="shared" si="1" ref="B16:I16">SUM(B3:B15)</f>
        <v>388464.14</v>
      </c>
      <c r="C16" s="58">
        <f t="shared" si="1"/>
        <v>408026.85</v>
      </c>
      <c r="D16" s="58">
        <f t="shared" si="1"/>
        <v>233502.32</v>
      </c>
      <c r="E16" s="58">
        <f t="shared" si="1"/>
        <v>357688.45999999996</v>
      </c>
      <c r="F16" s="58">
        <f t="shared" si="1"/>
        <v>247630.28</v>
      </c>
      <c r="G16" s="58">
        <f t="shared" si="1"/>
        <v>280469.86000000004</v>
      </c>
      <c r="H16" s="58">
        <f t="shared" si="1"/>
        <v>297516.12999999995</v>
      </c>
      <c r="I16" s="58">
        <f t="shared" si="1"/>
        <v>365778.3499999999</v>
      </c>
      <c r="J16" s="58">
        <f>SUM(J3:J15)</f>
        <v>333264.94</v>
      </c>
      <c r="K16" s="58">
        <f>SUM(K3:K15)</f>
        <v>309918.50000000006</v>
      </c>
      <c r="L16" s="58">
        <f>SUM(L3:L15)</f>
        <v>274835.76999999996</v>
      </c>
      <c r="M16" s="58">
        <f>SUM(M3:M15)</f>
        <v>276293.92</v>
      </c>
      <c r="N16" s="59">
        <f>SUM(B16:M16)</f>
        <v>3773389.52</v>
      </c>
    </row>
    <row r="17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B25">
      <selection activeCell="D27" sqref="D27"/>
    </sheetView>
  </sheetViews>
  <sheetFormatPr defaultColWidth="9.140625" defaultRowHeight="12.75"/>
  <cols>
    <col min="2" max="2" width="55.8515625" style="0" customWidth="1"/>
    <col min="3" max="3" width="13.8515625" style="0" customWidth="1"/>
    <col min="4" max="4" width="39.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96" t="s">
        <v>215</v>
      </c>
      <c r="B1" s="97"/>
      <c r="C1" s="97"/>
      <c r="D1" s="97"/>
      <c r="E1" s="97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4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216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217</v>
      </c>
    </row>
    <row r="5" spans="1:5" ht="26.2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218</v>
      </c>
    </row>
    <row r="6" spans="1:5" ht="39.75" customHeight="1" thickBot="1">
      <c r="A6" s="104" t="s">
        <v>12</v>
      </c>
      <c r="B6" s="105"/>
      <c r="C6" s="105"/>
      <c r="D6" s="105"/>
      <c r="E6" s="105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0">
        <v>0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66">
        <v>-1052943.59</v>
      </c>
    </row>
    <row r="10" spans="1:5" ht="39.75" customHeight="1" thickBot="1">
      <c r="A10" s="2" t="s">
        <v>20</v>
      </c>
      <c r="B10" s="3" t="s">
        <v>191</v>
      </c>
      <c r="C10" s="1" t="s">
        <v>15</v>
      </c>
      <c r="D10" s="42" t="s">
        <v>21</v>
      </c>
      <c r="E10" s="67">
        <f>E11+E12</f>
        <v>3817747.49</v>
      </c>
    </row>
    <row r="11" spans="1:5" ht="42" customHeight="1" thickBot="1">
      <c r="A11" s="9"/>
      <c r="B11" s="3" t="s">
        <v>192</v>
      </c>
      <c r="C11" s="1"/>
      <c r="D11" s="3" t="s">
        <v>192</v>
      </c>
      <c r="E11" s="73">
        <f>Лист1!B35+Лист1!B36+Лист1!B37</f>
        <v>3813529.85</v>
      </c>
    </row>
    <row r="12" spans="1:5" ht="41.25" customHeight="1" thickBot="1">
      <c r="A12" s="9"/>
      <c r="B12" s="3" t="s">
        <v>230</v>
      </c>
      <c r="C12" s="1"/>
      <c r="D12" s="42" t="s">
        <v>230</v>
      </c>
      <c r="E12" s="73">
        <f>Лист1!D49</f>
        <v>4217.64</v>
      </c>
    </row>
    <row r="13" spans="1:5" ht="39" customHeight="1" thickBot="1">
      <c r="A13" s="9" t="s">
        <v>185</v>
      </c>
      <c r="B13" s="3" t="s">
        <v>244</v>
      </c>
      <c r="C13" s="1" t="s">
        <v>15</v>
      </c>
      <c r="D13" s="3" t="s">
        <v>244</v>
      </c>
      <c r="E13" s="73">
        <f>Лист1!C35</f>
        <v>9278.88</v>
      </c>
    </row>
    <row r="14" spans="1:6" ht="57.75" customHeight="1" thickBot="1">
      <c r="A14" s="9" t="s">
        <v>186</v>
      </c>
      <c r="B14" s="3" t="s">
        <v>183</v>
      </c>
      <c r="C14" s="1"/>
      <c r="D14" s="3" t="s">
        <v>183</v>
      </c>
      <c r="E14" s="35">
        <f>Лист1!D44+Лист1!D49</f>
        <v>3808468.6100000003</v>
      </c>
      <c r="F14" s="30"/>
    </row>
    <row r="15" spans="1:5" ht="39" customHeight="1" thickBot="1">
      <c r="A15" s="2" t="s">
        <v>22</v>
      </c>
      <c r="B15" s="4" t="s">
        <v>23</v>
      </c>
      <c r="C15" s="1" t="s">
        <v>15</v>
      </c>
      <c r="D15" s="3" t="s">
        <v>24</v>
      </c>
      <c r="E15" s="35">
        <f>E14-E16-E17</f>
        <v>2480127.764</v>
      </c>
    </row>
    <row r="16" spans="1:5" ht="39.75" customHeight="1" thickBot="1">
      <c r="A16" s="2" t="s">
        <v>25</v>
      </c>
      <c r="B16" s="4" t="s">
        <v>26</v>
      </c>
      <c r="C16" s="1" t="s">
        <v>15</v>
      </c>
      <c r="D16" s="3" t="s">
        <v>27</v>
      </c>
      <c r="E16" s="73">
        <f>Лист1!M6</f>
        <v>953796.6259999999</v>
      </c>
    </row>
    <row r="17" spans="1:5" ht="39.75" customHeight="1" thickBot="1">
      <c r="A17" s="2" t="s">
        <v>28</v>
      </c>
      <c r="B17" s="4" t="s">
        <v>29</v>
      </c>
      <c r="C17" s="1" t="s">
        <v>15</v>
      </c>
      <c r="D17" s="3" t="s">
        <v>30</v>
      </c>
      <c r="E17" s="35">
        <f>'стоимость работ по видам'!N14</f>
        <v>374544.22000000003</v>
      </c>
    </row>
    <row r="18" spans="1:5" ht="31.5" customHeight="1" thickBot="1">
      <c r="A18" s="2" t="s">
        <v>31</v>
      </c>
      <c r="B18" s="3" t="s">
        <v>32</v>
      </c>
      <c r="C18" s="1" t="s">
        <v>15</v>
      </c>
      <c r="D18" s="3" t="s">
        <v>33</v>
      </c>
      <c r="E18" s="35">
        <f>E19+E20+E21+E22+E23+E24</f>
        <v>4009693.2541396334</v>
      </c>
    </row>
    <row r="19" spans="1:6" ht="54" customHeight="1" thickBot="1">
      <c r="A19" s="106" t="s">
        <v>34</v>
      </c>
      <c r="B19" s="33" t="s">
        <v>189</v>
      </c>
      <c r="C19" s="1" t="s">
        <v>15</v>
      </c>
      <c r="D19" s="3" t="s">
        <v>35</v>
      </c>
      <c r="E19" s="35">
        <f>Лист1!E35+Лист1!E36+Лист1!E37</f>
        <v>3837684.724139633</v>
      </c>
      <c r="F19" s="30"/>
    </row>
    <row r="20" spans="1:6" ht="54" customHeight="1" thickBot="1">
      <c r="A20" s="107"/>
      <c r="B20" s="33" t="s">
        <v>190</v>
      </c>
      <c r="C20" s="1" t="s">
        <v>15</v>
      </c>
      <c r="D20" s="3" t="s">
        <v>231</v>
      </c>
      <c r="E20" s="35">
        <f>Лист1!E49</f>
        <v>4217.64</v>
      </c>
      <c r="F20" s="30"/>
    </row>
    <row r="21" spans="1:5" ht="39" customHeight="1" thickBot="1">
      <c r="A21" s="2" t="s">
        <v>36</v>
      </c>
      <c r="B21" s="33" t="s">
        <v>211</v>
      </c>
      <c r="C21" s="1" t="s">
        <v>15</v>
      </c>
      <c r="D21" s="3" t="s">
        <v>37</v>
      </c>
      <c r="E21" s="10">
        <v>0</v>
      </c>
    </row>
    <row r="22" spans="1:5" ht="29.25" customHeight="1" thickBot="1">
      <c r="A22" s="2" t="s">
        <v>38</v>
      </c>
      <c r="B22" s="33" t="s">
        <v>39</v>
      </c>
      <c r="C22" s="1" t="s">
        <v>15</v>
      </c>
      <c r="D22" s="3" t="s">
        <v>40</v>
      </c>
      <c r="E22" s="10">
        <v>0</v>
      </c>
    </row>
    <row r="23" spans="1:5" ht="39.75" customHeight="1" thickBot="1">
      <c r="A23" s="2" t="s">
        <v>41</v>
      </c>
      <c r="B23" s="33" t="s">
        <v>42</v>
      </c>
      <c r="C23" s="1" t="s">
        <v>15</v>
      </c>
      <c r="D23" s="3" t="s">
        <v>43</v>
      </c>
      <c r="E23" s="10">
        <f>Лист1!E57+23938.09</f>
        <v>167790.88999999998</v>
      </c>
    </row>
    <row r="24" spans="1:5" ht="71.25" customHeight="1" thickBot="1">
      <c r="A24" s="2" t="s">
        <v>44</v>
      </c>
      <c r="B24" s="33" t="s">
        <v>242</v>
      </c>
      <c r="C24" s="75" t="s">
        <v>15</v>
      </c>
      <c r="D24" s="33" t="s">
        <v>242</v>
      </c>
      <c r="E24" s="3">
        <v>0</v>
      </c>
    </row>
    <row r="25" spans="1:5" ht="39.75" customHeight="1" thickBot="1">
      <c r="A25" s="2" t="s">
        <v>45</v>
      </c>
      <c r="B25" s="3" t="s">
        <v>46</v>
      </c>
      <c r="C25" s="1" t="s">
        <v>15</v>
      </c>
      <c r="D25" s="3" t="s">
        <v>46</v>
      </c>
      <c r="E25" s="35">
        <f>E18</f>
        <v>4009693.2541396334</v>
      </c>
    </row>
    <row r="26" spans="1:5" ht="39.75" customHeight="1" thickBot="1">
      <c r="A26" s="2" t="s">
        <v>47</v>
      </c>
      <c r="B26" s="3" t="s">
        <v>48</v>
      </c>
      <c r="C26" s="1" t="s">
        <v>15</v>
      </c>
      <c r="D26" s="3" t="s">
        <v>48</v>
      </c>
      <c r="E26" s="3">
        <v>0</v>
      </c>
    </row>
    <row r="27" spans="1:5" ht="39.75" customHeight="1" thickBot="1">
      <c r="A27" s="2" t="s">
        <v>49</v>
      </c>
      <c r="B27" s="3" t="s">
        <v>50</v>
      </c>
      <c r="C27" s="1" t="s">
        <v>15</v>
      </c>
      <c r="D27" s="3" t="s">
        <v>50</v>
      </c>
      <c r="E27" s="43">
        <v>0</v>
      </c>
    </row>
    <row r="28" spans="1:5" ht="39.75" customHeight="1" thickBot="1">
      <c r="A28" s="2" t="s">
        <v>51</v>
      </c>
      <c r="B28" s="3" t="s">
        <v>52</v>
      </c>
      <c r="C28" s="1" t="s">
        <v>15</v>
      </c>
      <c r="D28" s="3" t="s">
        <v>52</v>
      </c>
      <c r="E28" s="34">
        <f>E9+E14+E21+E22+E23+E24-E45</f>
        <v>-850073.6099999994</v>
      </c>
    </row>
    <row r="29" spans="1:5" ht="71.25" customHeight="1" thickBot="1">
      <c r="A29" s="46" t="s">
        <v>204</v>
      </c>
      <c r="B29" s="47" t="s">
        <v>245</v>
      </c>
      <c r="C29" s="1" t="s">
        <v>15</v>
      </c>
      <c r="D29" s="47" t="s">
        <v>245</v>
      </c>
      <c r="E29" s="48">
        <v>445967.06</v>
      </c>
    </row>
    <row r="30" spans="1:5" ht="39.75" customHeight="1" thickBot="1">
      <c r="A30" s="104" t="s">
        <v>53</v>
      </c>
      <c r="B30" s="105"/>
      <c r="C30" s="105"/>
      <c r="D30" s="105"/>
      <c r="E30" s="105"/>
    </row>
    <row r="31" spans="1:7" ht="39.75" customHeight="1" thickBot="1">
      <c r="A31" s="2" t="s">
        <v>54</v>
      </c>
      <c r="B31" s="98" t="s">
        <v>55</v>
      </c>
      <c r="C31" s="99"/>
      <c r="D31" s="100"/>
      <c r="E31" s="25" t="s">
        <v>57</v>
      </c>
      <c r="F31" s="26"/>
      <c r="G31" s="26"/>
    </row>
    <row r="32" spans="1:5" ht="39.75" customHeight="1" thickBot="1">
      <c r="A32" s="9" t="s">
        <v>137</v>
      </c>
      <c r="B32" s="82" t="s">
        <v>167</v>
      </c>
      <c r="C32" s="83"/>
      <c r="D32" s="84"/>
      <c r="E32" s="14">
        <f>'стоимость работ по видам'!N3</f>
        <v>951323.9400000001</v>
      </c>
    </row>
    <row r="33" spans="1:5" ht="39.75" customHeight="1" thickBot="1">
      <c r="A33" s="9" t="s">
        <v>138</v>
      </c>
      <c r="B33" s="79" t="s">
        <v>116</v>
      </c>
      <c r="C33" s="80"/>
      <c r="D33" s="81"/>
      <c r="E33" s="3">
        <f>'стоимость работ по видам'!N4</f>
        <v>236397.30000000002</v>
      </c>
    </row>
    <row r="34" spans="1:5" ht="39.75" customHeight="1" thickBot="1">
      <c r="A34" s="9" t="s">
        <v>193</v>
      </c>
      <c r="B34" s="79" t="s">
        <v>198</v>
      </c>
      <c r="C34" s="80"/>
      <c r="D34" s="81"/>
      <c r="E34" s="3">
        <f>'стоимость работ по видам'!N5</f>
        <v>139035.68</v>
      </c>
    </row>
    <row r="35" spans="1:5" ht="39.75" customHeight="1" thickBot="1">
      <c r="A35" s="9" t="s">
        <v>139</v>
      </c>
      <c r="B35" s="79" t="s">
        <v>168</v>
      </c>
      <c r="C35" s="80"/>
      <c r="D35" s="81"/>
      <c r="E35" s="3">
        <f>'стоимость работ по видам'!N6</f>
        <v>766649.6099999999</v>
      </c>
    </row>
    <row r="36" spans="1:5" ht="39.75" customHeight="1" thickBot="1">
      <c r="A36" s="9" t="s">
        <v>140</v>
      </c>
      <c r="B36" s="79" t="s">
        <v>171</v>
      </c>
      <c r="C36" s="80"/>
      <c r="D36" s="81"/>
      <c r="E36" s="3">
        <f>'стоимость работ по видам'!N7</f>
        <v>226547.38</v>
      </c>
    </row>
    <row r="37" spans="1:5" ht="30.75" customHeight="1" thickBot="1">
      <c r="A37" s="9" t="s">
        <v>141</v>
      </c>
      <c r="B37" s="79" t="s">
        <v>118</v>
      </c>
      <c r="C37" s="80"/>
      <c r="D37" s="81"/>
      <c r="E37" s="3">
        <f>'стоимость работ по видам'!N8</f>
        <v>431753.43000000005</v>
      </c>
    </row>
    <row r="38" spans="1:5" ht="30" customHeight="1" thickBot="1">
      <c r="A38" s="9" t="s">
        <v>142</v>
      </c>
      <c r="B38" s="79" t="s">
        <v>115</v>
      </c>
      <c r="C38" s="80"/>
      <c r="D38" s="81"/>
      <c r="E38" s="3">
        <f>'стоимость работ по видам'!N9</f>
        <v>8960</v>
      </c>
    </row>
    <row r="39" spans="1:5" ht="28.5" customHeight="1" thickBot="1">
      <c r="A39" s="9" t="s">
        <v>143</v>
      </c>
      <c r="B39" s="79" t="s">
        <v>147</v>
      </c>
      <c r="C39" s="80"/>
      <c r="D39" s="81"/>
      <c r="E39" s="3">
        <f>'стоимость работ по видам'!N10</f>
        <v>59782.9</v>
      </c>
    </row>
    <row r="40" spans="1:5" ht="30.75" customHeight="1" thickBot="1">
      <c r="A40" s="9" t="s">
        <v>144</v>
      </c>
      <c r="B40" s="79" t="s">
        <v>114</v>
      </c>
      <c r="C40" s="80"/>
      <c r="D40" s="81"/>
      <c r="E40" s="3">
        <f>'стоимость работ по видам'!N11</f>
        <v>72028.35</v>
      </c>
    </row>
    <row r="41" spans="1:5" ht="32.25" customHeight="1" thickBot="1">
      <c r="A41" s="9" t="s">
        <v>145</v>
      </c>
      <c r="B41" s="79" t="s">
        <v>176</v>
      </c>
      <c r="C41" s="80"/>
      <c r="D41" s="81"/>
      <c r="E41" s="3">
        <f>'стоимость работ по видам'!N12</f>
        <v>134061.19</v>
      </c>
    </row>
    <row r="42" spans="1:5" ht="24.75" customHeight="1" thickBot="1">
      <c r="A42" s="9" t="s">
        <v>146</v>
      </c>
      <c r="B42" s="82" t="s">
        <v>112</v>
      </c>
      <c r="C42" s="83"/>
      <c r="D42" s="84"/>
      <c r="E42" s="3">
        <f>'стоимость работ по видам'!N13</f>
        <v>63775.78999999999</v>
      </c>
    </row>
    <row r="43" spans="1:5" ht="39.75" customHeight="1" thickBot="1">
      <c r="A43" s="9" t="s">
        <v>178</v>
      </c>
      <c r="B43" s="82" t="s">
        <v>117</v>
      </c>
      <c r="C43" s="83"/>
      <c r="D43" s="84"/>
      <c r="E43" s="3">
        <f>'стоимость работ по видам'!N14</f>
        <v>374544.22000000003</v>
      </c>
    </row>
    <row r="44" spans="1:5" ht="33" customHeight="1" thickBot="1">
      <c r="A44" s="9" t="s">
        <v>179</v>
      </c>
      <c r="B44" s="82" t="s">
        <v>169</v>
      </c>
      <c r="C44" s="83"/>
      <c r="D44" s="84"/>
      <c r="E44" s="3">
        <f>'стоимость работ по видам'!N15</f>
        <v>308529.73</v>
      </c>
    </row>
    <row r="45" spans="1:5" ht="39.75" customHeight="1" thickBot="1">
      <c r="A45" s="2" t="s">
        <v>56</v>
      </c>
      <c r="B45" s="101" t="s">
        <v>57</v>
      </c>
      <c r="C45" s="102"/>
      <c r="D45" s="103"/>
      <c r="E45" s="74">
        <f>'стоимость работ по видам'!N16</f>
        <v>3773389.52</v>
      </c>
    </row>
    <row r="46" spans="1:6" ht="32.25" customHeight="1" thickBot="1">
      <c r="A46" s="15" t="s">
        <v>58</v>
      </c>
      <c r="B46" s="85" t="s">
        <v>59</v>
      </c>
      <c r="C46" s="86"/>
      <c r="D46" s="87"/>
      <c r="E46" s="16"/>
      <c r="F46" s="11"/>
    </row>
    <row r="47" spans="1:6" ht="31.5" customHeight="1" thickBot="1">
      <c r="A47" s="88" t="s">
        <v>148</v>
      </c>
      <c r="B47" s="82" t="str">
        <f>B32</f>
        <v>Работы по текущему ремонту инженерных систем и оборудования  и вывозу КГО</v>
      </c>
      <c r="C47" s="83"/>
      <c r="D47" s="84"/>
      <c r="E47" s="21"/>
      <c r="F47" s="11"/>
    </row>
    <row r="48" spans="1:6" ht="52.5" customHeight="1" thickBot="1">
      <c r="A48" s="89"/>
      <c r="B48" s="10" t="s">
        <v>60</v>
      </c>
      <c r="C48" s="17"/>
      <c r="D48" s="24" t="s">
        <v>60</v>
      </c>
      <c r="E48" s="22" t="s">
        <v>181</v>
      </c>
      <c r="F48" s="11"/>
    </row>
    <row r="49" spans="1:6" ht="31.5" customHeight="1" thickBot="1">
      <c r="A49" s="89"/>
      <c r="B49" s="3" t="s">
        <v>2</v>
      </c>
      <c r="C49" s="1" t="s">
        <v>7</v>
      </c>
      <c r="D49" s="3" t="s">
        <v>2</v>
      </c>
      <c r="E49" s="3" t="s">
        <v>149</v>
      </c>
      <c r="F49" s="11"/>
    </row>
    <row r="50" spans="1:6" ht="31.5" customHeight="1" thickBot="1">
      <c r="A50" s="90"/>
      <c r="B50" s="3" t="s">
        <v>61</v>
      </c>
      <c r="C50" s="1" t="s">
        <v>15</v>
      </c>
      <c r="D50" s="3" t="s">
        <v>61</v>
      </c>
      <c r="E50" s="3">
        <v>5.9</v>
      </c>
      <c r="F50" s="11"/>
    </row>
    <row r="51" spans="1:6" ht="27.75" customHeight="1" thickBot="1">
      <c r="A51" s="91" t="s">
        <v>165</v>
      </c>
      <c r="B51" s="79" t="s">
        <v>116</v>
      </c>
      <c r="C51" s="80"/>
      <c r="D51" s="81"/>
      <c r="E51" s="18"/>
      <c r="F51" s="11"/>
    </row>
    <row r="52" spans="1:6" ht="43.5" customHeight="1" thickBot="1">
      <c r="A52" s="92"/>
      <c r="B52" s="10" t="s">
        <v>60</v>
      </c>
      <c r="C52" s="17"/>
      <c r="D52" s="24" t="s">
        <v>60</v>
      </c>
      <c r="E52" s="23" t="s">
        <v>210</v>
      </c>
      <c r="F52" s="11"/>
    </row>
    <row r="53" spans="1:6" ht="27.75" customHeight="1" thickBot="1">
      <c r="A53" s="92"/>
      <c r="B53" s="10" t="s">
        <v>2</v>
      </c>
      <c r="C53" s="19" t="s">
        <v>7</v>
      </c>
      <c r="D53" s="10" t="s">
        <v>2</v>
      </c>
      <c r="E53" s="2" t="s">
        <v>149</v>
      </c>
      <c r="F53" s="11"/>
    </row>
    <row r="54" spans="1:6" ht="27.75" customHeight="1" thickBot="1">
      <c r="A54" s="93"/>
      <c r="B54" s="10" t="s">
        <v>61</v>
      </c>
      <c r="C54" s="19" t="s">
        <v>15</v>
      </c>
      <c r="D54" s="10" t="s">
        <v>61</v>
      </c>
      <c r="E54" s="3">
        <v>1.44</v>
      </c>
      <c r="F54" s="11"/>
    </row>
    <row r="55" spans="1:6" ht="27.75" customHeight="1" thickBot="1">
      <c r="A55" s="91" t="s">
        <v>150</v>
      </c>
      <c r="B55" s="79" t="s">
        <v>198</v>
      </c>
      <c r="C55" s="80"/>
      <c r="D55" s="81"/>
      <c r="E55" s="18"/>
      <c r="F55" s="11"/>
    </row>
    <row r="56" spans="1:6" ht="63.75" customHeight="1" thickBot="1">
      <c r="A56" s="92"/>
      <c r="B56" s="10" t="s">
        <v>60</v>
      </c>
      <c r="C56" s="17"/>
      <c r="D56" s="24" t="s">
        <v>60</v>
      </c>
      <c r="E56" s="23" t="s">
        <v>200</v>
      </c>
      <c r="F56" s="11"/>
    </row>
    <row r="57" spans="1:6" ht="27.75" customHeight="1" thickBot="1">
      <c r="A57" s="92"/>
      <c r="B57" s="10" t="s">
        <v>2</v>
      </c>
      <c r="C57" s="19" t="s">
        <v>7</v>
      </c>
      <c r="D57" s="10" t="s">
        <v>2</v>
      </c>
      <c r="E57" s="2" t="s">
        <v>149</v>
      </c>
      <c r="F57" s="11"/>
    </row>
    <row r="58" spans="1:6" ht="27.75" customHeight="1" thickBot="1">
      <c r="A58" s="93"/>
      <c r="B58" s="10" t="s">
        <v>61</v>
      </c>
      <c r="C58" s="19" t="s">
        <v>15</v>
      </c>
      <c r="D58" s="10" t="s">
        <v>61</v>
      </c>
      <c r="E58" s="3">
        <v>0.8</v>
      </c>
      <c r="F58" s="11"/>
    </row>
    <row r="59" spans="1:6" ht="40.5" customHeight="1" thickBot="1">
      <c r="A59" s="91" t="s">
        <v>151</v>
      </c>
      <c r="B59" s="79" t="str">
        <f>B35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9" s="80"/>
      <c r="D59" s="81"/>
      <c r="E59" s="21"/>
      <c r="F59" s="11"/>
    </row>
    <row r="60" spans="1:6" ht="27.75" customHeight="1" thickBot="1">
      <c r="A60" s="92"/>
      <c r="B60" s="10" t="s">
        <v>60</v>
      </c>
      <c r="C60" s="17"/>
      <c r="D60" s="24" t="s">
        <v>60</v>
      </c>
      <c r="E60" s="23" t="s">
        <v>159</v>
      </c>
      <c r="F60" s="11"/>
    </row>
    <row r="61" spans="1:6" ht="27.75" customHeight="1" thickBot="1">
      <c r="A61" s="92"/>
      <c r="B61" s="3" t="s">
        <v>2</v>
      </c>
      <c r="C61" s="1" t="s">
        <v>7</v>
      </c>
      <c r="D61" s="3" t="s">
        <v>2</v>
      </c>
      <c r="E61" s="2" t="s">
        <v>149</v>
      </c>
      <c r="F61" s="11"/>
    </row>
    <row r="62" spans="1:6" ht="27.75" customHeight="1" thickBot="1">
      <c r="A62" s="93"/>
      <c r="B62" s="3" t="s">
        <v>61</v>
      </c>
      <c r="C62" s="1" t="s">
        <v>15</v>
      </c>
      <c r="D62" s="3" t="s">
        <v>61</v>
      </c>
      <c r="E62" s="3">
        <v>4.67</v>
      </c>
      <c r="F62" s="11"/>
    </row>
    <row r="63" spans="1:6" ht="27.75" customHeight="1" thickBot="1">
      <c r="A63" s="91" t="s">
        <v>152</v>
      </c>
      <c r="B63" s="79" t="str">
        <f>B36</f>
        <v>Обслуживание мусоропроводов </v>
      </c>
      <c r="C63" s="80"/>
      <c r="D63" s="81"/>
      <c r="E63" s="21"/>
      <c r="F63" s="11"/>
    </row>
    <row r="64" spans="1:6" ht="34.5" customHeight="1" thickBot="1">
      <c r="A64" s="92"/>
      <c r="B64" s="10" t="s">
        <v>60</v>
      </c>
      <c r="C64" s="17"/>
      <c r="D64" s="24" t="s">
        <v>60</v>
      </c>
      <c r="E64" s="31" t="s">
        <v>203</v>
      </c>
      <c r="F64" s="11"/>
    </row>
    <row r="65" spans="1:6" ht="27.75" customHeight="1" thickBot="1">
      <c r="A65" s="92"/>
      <c r="B65" s="3" t="s">
        <v>2</v>
      </c>
      <c r="C65" s="1" t="s">
        <v>7</v>
      </c>
      <c r="D65" s="3" t="s">
        <v>2</v>
      </c>
      <c r="E65" s="2" t="s">
        <v>149</v>
      </c>
      <c r="F65" s="11"/>
    </row>
    <row r="66" spans="1:6" ht="27.75" customHeight="1" thickBot="1">
      <c r="A66" s="93"/>
      <c r="B66" s="3" t="s">
        <v>61</v>
      </c>
      <c r="C66" s="1" t="s">
        <v>15</v>
      </c>
      <c r="D66" s="3" t="s">
        <v>61</v>
      </c>
      <c r="E66" s="3">
        <v>1.38</v>
      </c>
      <c r="F66" s="11"/>
    </row>
    <row r="67" spans="1:6" ht="27.75" customHeight="1" thickBot="1">
      <c r="A67" s="91" t="s">
        <v>153</v>
      </c>
      <c r="B67" s="79" t="s">
        <v>118</v>
      </c>
      <c r="C67" s="80"/>
      <c r="D67" s="81"/>
      <c r="E67" s="21"/>
      <c r="F67" s="11"/>
    </row>
    <row r="68" spans="1:6" ht="33" customHeight="1" thickBot="1">
      <c r="A68" s="92"/>
      <c r="B68" s="10" t="s">
        <v>60</v>
      </c>
      <c r="C68" s="17"/>
      <c r="D68" s="24" t="s">
        <v>60</v>
      </c>
      <c r="E68" s="23" t="s">
        <v>159</v>
      </c>
      <c r="F68" s="11"/>
    </row>
    <row r="69" spans="1:6" ht="27.75" customHeight="1" thickBot="1">
      <c r="A69" s="92"/>
      <c r="B69" s="3" t="s">
        <v>2</v>
      </c>
      <c r="C69" s="1" t="s">
        <v>7</v>
      </c>
      <c r="D69" s="3" t="s">
        <v>2</v>
      </c>
      <c r="E69" s="2" t="s">
        <v>149</v>
      </c>
      <c r="F69" s="11"/>
    </row>
    <row r="70" spans="1:6" ht="27.75" customHeight="1" thickBot="1">
      <c r="A70" s="93"/>
      <c r="B70" s="3" t="s">
        <v>61</v>
      </c>
      <c r="C70" s="1" t="s">
        <v>15</v>
      </c>
      <c r="D70" s="3" t="s">
        <v>61</v>
      </c>
      <c r="E70" s="3">
        <v>2.63</v>
      </c>
      <c r="F70" s="11"/>
    </row>
    <row r="71" spans="1:6" ht="27.75" customHeight="1" thickBot="1">
      <c r="A71" s="91" t="s">
        <v>154</v>
      </c>
      <c r="B71" s="79" t="s">
        <v>115</v>
      </c>
      <c r="C71" s="80"/>
      <c r="D71" s="81"/>
      <c r="E71" s="12"/>
      <c r="F71" s="11"/>
    </row>
    <row r="72" spans="1:6" ht="47.25" customHeight="1" thickBot="1">
      <c r="A72" s="92"/>
      <c r="B72" s="10" t="s">
        <v>60</v>
      </c>
      <c r="C72" s="17"/>
      <c r="D72" s="24" t="s">
        <v>60</v>
      </c>
      <c r="E72" s="23" t="s">
        <v>201</v>
      </c>
      <c r="F72" s="11"/>
    </row>
    <row r="73" spans="1:6" ht="27.75" customHeight="1" thickBot="1">
      <c r="A73" s="92"/>
      <c r="B73" s="3" t="s">
        <v>2</v>
      </c>
      <c r="C73" s="1" t="s">
        <v>7</v>
      </c>
      <c r="D73" s="3" t="s">
        <v>2</v>
      </c>
      <c r="E73" s="2" t="s">
        <v>149</v>
      </c>
      <c r="F73" s="11"/>
    </row>
    <row r="74" spans="1:6" ht="27.75" customHeight="1" thickBot="1">
      <c r="A74" s="93"/>
      <c r="B74" s="3" t="s">
        <v>61</v>
      </c>
      <c r="C74" s="1" t="s">
        <v>15</v>
      </c>
      <c r="D74" s="3" t="s">
        <v>61</v>
      </c>
      <c r="E74" s="3">
        <v>0.18</v>
      </c>
      <c r="F74" s="11"/>
    </row>
    <row r="75" spans="1:6" ht="27.75" customHeight="1" thickBot="1">
      <c r="A75" s="91" t="s">
        <v>155</v>
      </c>
      <c r="B75" s="79" t="s">
        <v>161</v>
      </c>
      <c r="C75" s="80"/>
      <c r="D75" s="81"/>
      <c r="E75" s="12"/>
      <c r="F75" s="11"/>
    </row>
    <row r="76" spans="1:6" ht="44.25" customHeight="1" thickBot="1">
      <c r="A76" s="92"/>
      <c r="B76" s="10" t="s">
        <v>60</v>
      </c>
      <c r="C76" s="17"/>
      <c r="D76" s="24" t="s">
        <v>60</v>
      </c>
      <c r="E76" s="23" t="s">
        <v>160</v>
      </c>
      <c r="F76" s="11"/>
    </row>
    <row r="77" spans="1:6" ht="27.75" customHeight="1" thickBot="1">
      <c r="A77" s="92"/>
      <c r="B77" s="3" t="s">
        <v>2</v>
      </c>
      <c r="C77" s="1" t="s">
        <v>7</v>
      </c>
      <c r="D77" s="3" t="s">
        <v>2</v>
      </c>
      <c r="E77" s="2" t="s">
        <v>149</v>
      </c>
      <c r="F77" s="11"/>
    </row>
    <row r="78" spans="1:6" ht="27.75" customHeight="1" thickBot="1">
      <c r="A78" s="93"/>
      <c r="B78" s="3" t="s">
        <v>61</v>
      </c>
      <c r="C78" s="1" t="s">
        <v>15</v>
      </c>
      <c r="D78" s="3" t="s">
        <v>61</v>
      </c>
      <c r="E78" s="3">
        <v>0.3</v>
      </c>
      <c r="F78" s="11"/>
    </row>
    <row r="79" spans="1:6" ht="39.75" customHeight="1" thickBot="1">
      <c r="A79" s="91" t="s">
        <v>156</v>
      </c>
      <c r="B79" s="94" t="s">
        <v>180</v>
      </c>
      <c r="C79" s="95"/>
      <c r="D79" s="95"/>
      <c r="E79" s="21"/>
      <c r="F79" s="11"/>
    </row>
    <row r="80" spans="1:6" ht="47.25" customHeight="1" thickBot="1">
      <c r="A80" s="92"/>
      <c r="B80" s="10" t="s">
        <v>60</v>
      </c>
      <c r="C80" s="17"/>
      <c r="D80" s="24" t="s">
        <v>60</v>
      </c>
      <c r="E80" s="20" t="s">
        <v>162</v>
      </c>
      <c r="F80" s="11"/>
    </row>
    <row r="81" spans="1:6" ht="31.5" customHeight="1" thickBot="1">
      <c r="A81" s="92"/>
      <c r="B81" s="3" t="s">
        <v>2</v>
      </c>
      <c r="C81" s="1" t="s">
        <v>7</v>
      </c>
      <c r="D81" s="3" t="s">
        <v>2</v>
      </c>
      <c r="E81" s="2" t="s">
        <v>149</v>
      </c>
      <c r="F81" s="11"/>
    </row>
    <row r="82" spans="1:6" ht="38.25" customHeight="1" thickBot="1">
      <c r="A82" s="93"/>
      <c r="B82" s="3" t="s">
        <v>61</v>
      </c>
      <c r="C82" s="1" t="s">
        <v>15</v>
      </c>
      <c r="D82" s="3" t="s">
        <v>61</v>
      </c>
      <c r="E82" s="3">
        <v>0.44</v>
      </c>
      <c r="F82" s="11"/>
    </row>
    <row r="83" spans="1:6" ht="27.75" customHeight="1" thickBot="1">
      <c r="A83" s="91" t="s">
        <v>157</v>
      </c>
      <c r="B83" s="82" t="s">
        <v>113</v>
      </c>
      <c r="C83" s="83"/>
      <c r="D83" s="84"/>
      <c r="E83" s="18"/>
      <c r="F83" s="11"/>
    </row>
    <row r="84" spans="1:6" ht="41.25" customHeight="1" thickBot="1">
      <c r="A84" s="92"/>
      <c r="B84" s="10" t="s">
        <v>60</v>
      </c>
      <c r="C84" s="17"/>
      <c r="D84" s="24" t="s">
        <v>60</v>
      </c>
      <c r="E84" s="22" t="s">
        <v>163</v>
      </c>
      <c r="F84" s="11"/>
    </row>
    <row r="85" spans="1:6" ht="27.75" customHeight="1" thickBot="1">
      <c r="A85" s="92"/>
      <c r="B85" s="3" t="s">
        <v>2</v>
      </c>
      <c r="C85" s="1" t="s">
        <v>7</v>
      </c>
      <c r="D85" s="3" t="s">
        <v>2</v>
      </c>
      <c r="E85" s="2" t="s">
        <v>149</v>
      </c>
      <c r="F85" s="11"/>
    </row>
    <row r="86" spans="1:6" ht="27.75" customHeight="1" thickBot="1">
      <c r="A86" s="93"/>
      <c r="B86" s="3" t="s">
        <v>61</v>
      </c>
      <c r="C86" s="1" t="s">
        <v>15</v>
      </c>
      <c r="D86" s="3" t="s">
        <v>61</v>
      </c>
      <c r="E86" s="3">
        <v>0.16</v>
      </c>
      <c r="F86" s="11"/>
    </row>
    <row r="87" spans="1:6" ht="27.75" customHeight="1" thickBot="1">
      <c r="A87" s="91" t="s">
        <v>158</v>
      </c>
      <c r="B87" s="82" t="s">
        <v>112</v>
      </c>
      <c r="C87" s="83"/>
      <c r="D87" s="84"/>
      <c r="E87" s="13"/>
      <c r="F87" s="11"/>
    </row>
    <row r="88" spans="1:6" ht="39.75" customHeight="1" thickBot="1">
      <c r="A88" s="92"/>
      <c r="B88" s="10" t="s">
        <v>60</v>
      </c>
      <c r="C88" s="17"/>
      <c r="D88" s="24" t="s">
        <v>60</v>
      </c>
      <c r="E88" s="22" t="s">
        <v>164</v>
      </c>
      <c r="F88" s="11"/>
    </row>
    <row r="89" spans="1:6" ht="27.75" customHeight="1" thickBot="1">
      <c r="A89" s="92"/>
      <c r="B89" s="3" t="s">
        <v>2</v>
      </c>
      <c r="C89" s="1" t="s">
        <v>7</v>
      </c>
      <c r="D89" s="3" t="s">
        <v>2</v>
      </c>
      <c r="E89" s="2" t="s">
        <v>149</v>
      </c>
      <c r="F89" s="11"/>
    </row>
    <row r="90" spans="1:6" ht="27.75" customHeight="1" thickBot="1">
      <c r="A90" s="93"/>
      <c r="B90" s="3" t="s">
        <v>61</v>
      </c>
      <c r="C90" s="1" t="s">
        <v>15</v>
      </c>
      <c r="D90" s="3" t="s">
        <v>61</v>
      </c>
      <c r="E90" s="3">
        <v>0.39</v>
      </c>
      <c r="F90" s="11"/>
    </row>
    <row r="91" spans="1:6" ht="27.75" customHeight="1" thickBot="1">
      <c r="A91" s="91" t="s">
        <v>187</v>
      </c>
      <c r="B91" s="82" t="s">
        <v>117</v>
      </c>
      <c r="C91" s="83"/>
      <c r="D91" s="84"/>
      <c r="E91" s="13"/>
      <c r="F91" s="11"/>
    </row>
    <row r="92" spans="1:6" ht="38.25" customHeight="1" thickBot="1">
      <c r="A92" s="92"/>
      <c r="B92" s="10" t="s">
        <v>60</v>
      </c>
      <c r="C92" s="17"/>
      <c r="D92" s="24" t="s">
        <v>60</v>
      </c>
      <c r="E92" s="22" t="s">
        <v>164</v>
      </c>
      <c r="F92" s="11"/>
    </row>
    <row r="93" spans="1:6" ht="27.75" customHeight="1" thickBot="1">
      <c r="A93" s="92"/>
      <c r="B93" s="3" t="s">
        <v>2</v>
      </c>
      <c r="C93" s="1" t="s">
        <v>7</v>
      </c>
      <c r="D93" s="3" t="s">
        <v>2</v>
      </c>
      <c r="E93" s="2" t="s">
        <v>149</v>
      </c>
      <c r="F93" s="11"/>
    </row>
    <row r="94" spans="1:6" ht="27.75" customHeight="1" thickBot="1">
      <c r="A94" s="93"/>
      <c r="B94" s="3" t="s">
        <v>61</v>
      </c>
      <c r="C94" s="1" t="s">
        <v>15</v>
      </c>
      <c r="D94" s="3" t="s">
        <v>61</v>
      </c>
      <c r="E94" s="3">
        <v>2.28</v>
      </c>
      <c r="F94" s="11"/>
    </row>
    <row r="95" spans="1:6" ht="27.75" customHeight="1" thickBot="1">
      <c r="A95" s="91" t="s">
        <v>188</v>
      </c>
      <c r="B95" s="82" t="s">
        <v>182</v>
      </c>
      <c r="C95" s="83"/>
      <c r="D95" s="84"/>
      <c r="E95" s="12"/>
      <c r="F95" s="11"/>
    </row>
    <row r="96" spans="1:6" ht="62.25" customHeight="1" thickBot="1">
      <c r="A96" s="92"/>
      <c r="B96" s="10" t="s">
        <v>60</v>
      </c>
      <c r="C96" s="17"/>
      <c r="D96" s="24" t="s">
        <v>60</v>
      </c>
      <c r="E96" s="22" t="s">
        <v>202</v>
      </c>
      <c r="F96" s="11"/>
    </row>
    <row r="97" spans="1:6" ht="27.75" customHeight="1" thickBot="1">
      <c r="A97" s="92"/>
      <c r="B97" s="3" t="s">
        <v>2</v>
      </c>
      <c r="C97" s="1" t="s">
        <v>7</v>
      </c>
      <c r="D97" s="3" t="s">
        <v>2</v>
      </c>
      <c r="E97" s="2" t="s">
        <v>149</v>
      </c>
      <c r="F97" s="11"/>
    </row>
    <row r="98" spans="1:6" ht="27.75" customHeight="1" thickBot="1">
      <c r="A98" s="93"/>
      <c r="B98" s="3" t="s">
        <v>61</v>
      </c>
      <c r="C98" s="1" t="s">
        <v>15</v>
      </c>
      <c r="D98" s="3" t="s">
        <v>61</v>
      </c>
      <c r="E98" s="3">
        <v>0.82</v>
      </c>
      <c r="F98" s="11"/>
    </row>
    <row r="99" spans="1:6" ht="27.75" customHeight="1" thickBot="1">
      <c r="A99" s="91" t="s">
        <v>199</v>
      </c>
      <c r="B99" s="82" t="s">
        <v>169</v>
      </c>
      <c r="C99" s="83"/>
      <c r="D99" s="84"/>
      <c r="E99" s="12"/>
      <c r="F99" s="11"/>
    </row>
    <row r="100" spans="1:6" ht="40.5" customHeight="1" thickBot="1">
      <c r="A100" s="92"/>
      <c r="B100" s="10" t="s">
        <v>60</v>
      </c>
      <c r="C100" s="17"/>
      <c r="D100" s="24" t="s">
        <v>60</v>
      </c>
      <c r="E100" s="22" t="s">
        <v>160</v>
      </c>
      <c r="F100" s="11"/>
    </row>
    <row r="101" spans="1:5" ht="39.75" customHeight="1" thickBot="1">
      <c r="A101" s="92"/>
      <c r="B101" s="3" t="s">
        <v>2</v>
      </c>
      <c r="C101" s="1" t="s">
        <v>7</v>
      </c>
      <c r="D101" s="3" t="s">
        <v>2</v>
      </c>
      <c r="E101" s="3" t="s">
        <v>149</v>
      </c>
    </row>
    <row r="102" spans="1:6" ht="39.75" customHeight="1" thickBot="1">
      <c r="A102" s="93"/>
      <c r="B102" s="3" t="s">
        <v>61</v>
      </c>
      <c r="C102" s="1" t="s">
        <v>15</v>
      </c>
      <c r="D102" s="3" t="s">
        <v>61</v>
      </c>
      <c r="E102" s="3">
        <v>1.94</v>
      </c>
      <c r="F102">
        <f>E50+E54+E58+E62+E66+E70+E74+E78+E82+E86+E90+E94+E98+E102</f>
        <v>23.330000000000005</v>
      </c>
    </row>
    <row r="103" spans="1:5" ht="39.75" customHeight="1" thickBot="1">
      <c r="A103" s="108" t="s">
        <v>62</v>
      </c>
      <c r="B103" s="109"/>
      <c r="C103" s="109"/>
      <c r="D103" s="109"/>
      <c r="E103" s="109"/>
    </row>
    <row r="104" spans="1:5" ht="39.75" customHeight="1" thickBot="1">
      <c r="A104" s="2" t="s">
        <v>63</v>
      </c>
      <c r="B104" s="3" t="s">
        <v>64</v>
      </c>
      <c r="C104" s="1" t="s">
        <v>65</v>
      </c>
      <c r="D104" s="3" t="s">
        <v>64</v>
      </c>
      <c r="E104" s="3">
        <v>4</v>
      </c>
    </row>
    <row r="105" spans="1:5" ht="39.75" customHeight="1" thickBot="1">
      <c r="A105" s="2" t="s">
        <v>66</v>
      </c>
      <c r="B105" s="3" t="s">
        <v>67</v>
      </c>
      <c r="C105" s="1" t="s">
        <v>65</v>
      </c>
      <c r="D105" s="3" t="s">
        <v>67</v>
      </c>
      <c r="E105" s="3">
        <v>4</v>
      </c>
    </row>
    <row r="106" spans="1:5" ht="39.75" customHeight="1" thickBot="1">
      <c r="A106" s="2" t="s">
        <v>68</v>
      </c>
      <c r="B106" s="3" t="s">
        <v>69</v>
      </c>
      <c r="C106" s="1" t="s">
        <v>65</v>
      </c>
      <c r="D106" s="3" t="s">
        <v>69</v>
      </c>
      <c r="E106" s="3">
        <v>0</v>
      </c>
    </row>
    <row r="107" spans="1:5" ht="39.75" customHeight="1" thickBot="1">
      <c r="A107" s="2" t="s">
        <v>70</v>
      </c>
      <c r="B107" s="3" t="s">
        <v>71</v>
      </c>
      <c r="C107" s="1" t="s">
        <v>15</v>
      </c>
      <c r="D107" s="3" t="s">
        <v>71</v>
      </c>
      <c r="E107" s="3">
        <v>0</v>
      </c>
    </row>
    <row r="108" spans="1:5" ht="27.75" customHeight="1" thickBot="1">
      <c r="A108" s="108" t="s">
        <v>72</v>
      </c>
      <c r="B108" s="109"/>
      <c r="C108" s="109"/>
      <c r="D108" s="109"/>
      <c r="E108" s="109"/>
    </row>
    <row r="109" spans="1:5" ht="51.75" customHeight="1" thickBot="1">
      <c r="A109" s="2" t="s">
        <v>73</v>
      </c>
      <c r="B109" s="3" t="s">
        <v>14</v>
      </c>
      <c r="C109" s="1" t="s">
        <v>15</v>
      </c>
      <c r="D109" s="3" t="s">
        <v>14</v>
      </c>
      <c r="E109" s="32" t="s">
        <v>184</v>
      </c>
    </row>
    <row r="110" spans="1:5" ht="52.5" customHeight="1" thickBot="1">
      <c r="A110" s="2" t="s">
        <v>74</v>
      </c>
      <c r="B110" s="3" t="s">
        <v>17</v>
      </c>
      <c r="C110" s="1" t="s">
        <v>15</v>
      </c>
      <c r="D110" s="3" t="s">
        <v>17</v>
      </c>
      <c r="E110" s="32" t="s">
        <v>184</v>
      </c>
    </row>
    <row r="111" spans="1:5" ht="60.75" customHeight="1" thickBot="1">
      <c r="A111" s="2" t="s">
        <v>75</v>
      </c>
      <c r="B111" s="3" t="s">
        <v>19</v>
      </c>
      <c r="C111" s="1" t="s">
        <v>15</v>
      </c>
      <c r="D111" s="3" t="s">
        <v>19</v>
      </c>
      <c r="E111" s="32" t="s">
        <v>184</v>
      </c>
    </row>
    <row r="112" spans="1:5" ht="54" customHeight="1" thickBot="1">
      <c r="A112" s="2" t="s">
        <v>76</v>
      </c>
      <c r="B112" s="3" t="s">
        <v>48</v>
      </c>
      <c r="C112" s="1" t="s">
        <v>15</v>
      </c>
      <c r="D112" s="3" t="s">
        <v>48</v>
      </c>
      <c r="E112" s="32" t="s">
        <v>184</v>
      </c>
    </row>
    <row r="113" spans="1:5" ht="53.25" customHeight="1" thickBot="1">
      <c r="A113" s="2" t="s">
        <v>77</v>
      </c>
      <c r="B113" s="3" t="s">
        <v>50</v>
      </c>
      <c r="C113" s="1" t="s">
        <v>15</v>
      </c>
      <c r="D113" s="3" t="s">
        <v>50</v>
      </c>
      <c r="E113" s="32" t="s">
        <v>184</v>
      </c>
    </row>
    <row r="114" spans="1:5" ht="58.5" customHeight="1" thickBot="1">
      <c r="A114" s="2" t="s">
        <v>78</v>
      </c>
      <c r="B114" s="3" t="s">
        <v>52</v>
      </c>
      <c r="C114" s="1" t="s">
        <v>15</v>
      </c>
      <c r="D114" s="3" t="s">
        <v>52</v>
      </c>
      <c r="E114" s="32" t="s">
        <v>184</v>
      </c>
    </row>
    <row r="115" spans="1:5" ht="30" customHeight="1" thickBot="1">
      <c r="A115" s="110" t="s">
        <v>166</v>
      </c>
      <c r="B115" s="111"/>
      <c r="C115" s="111"/>
      <c r="D115" s="111"/>
      <c r="E115" s="112"/>
    </row>
    <row r="116" spans="1:5" ht="56.25" customHeight="1" thickBot="1">
      <c r="A116" s="2" t="s">
        <v>79</v>
      </c>
      <c r="B116" s="3" t="s">
        <v>80</v>
      </c>
      <c r="C116" s="1" t="s">
        <v>7</v>
      </c>
      <c r="D116" s="3" t="s">
        <v>80</v>
      </c>
      <c r="E116" s="32" t="s">
        <v>184</v>
      </c>
    </row>
    <row r="117" spans="1:5" ht="59.25" customHeight="1" thickBot="1">
      <c r="A117" s="2" t="s">
        <v>81</v>
      </c>
      <c r="B117" s="3" t="s">
        <v>2</v>
      </c>
      <c r="C117" s="1" t="s">
        <v>7</v>
      </c>
      <c r="D117" s="3" t="s">
        <v>2</v>
      </c>
      <c r="E117" s="32" t="s">
        <v>184</v>
      </c>
    </row>
    <row r="118" spans="1:5" ht="49.5" customHeight="1" thickBot="1">
      <c r="A118" s="2" t="s">
        <v>82</v>
      </c>
      <c r="B118" s="3" t="s">
        <v>83</v>
      </c>
      <c r="C118" s="1" t="s">
        <v>84</v>
      </c>
      <c r="D118" s="3" t="s">
        <v>83</v>
      </c>
      <c r="E118" s="32" t="s">
        <v>184</v>
      </c>
    </row>
    <row r="119" spans="1:5" ht="56.25" customHeight="1" thickBot="1">
      <c r="A119" s="2" t="s">
        <v>85</v>
      </c>
      <c r="B119" s="3" t="s">
        <v>86</v>
      </c>
      <c r="C119" s="1" t="s">
        <v>15</v>
      </c>
      <c r="D119" s="3" t="s">
        <v>86</v>
      </c>
      <c r="E119" s="32" t="s">
        <v>184</v>
      </c>
    </row>
    <row r="120" spans="1:5" ht="59.25" customHeight="1" thickBot="1">
      <c r="A120" s="2" t="s">
        <v>87</v>
      </c>
      <c r="B120" s="3" t="s">
        <v>88</v>
      </c>
      <c r="C120" s="1" t="s">
        <v>15</v>
      </c>
      <c r="D120" s="3" t="s">
        <v>88</v>
      </c>
      <c r="E120" s="32" t="s">
        <v>184</v>
      </c>
    </row>
    <row r="121" spans="1:5" ht="54.75" customHeight="1" thickBot="1">
      <c r="A121" s="2" t="s">
        <v>89</v>
      </c>
      <c r="B121" s="3" t="s">
        <v>90</v>
      </c>
      <c r="C121" s="1" t="s">
        <v>15</v>
      </c>
      <c r="D121" s="3" t="s">
        <v>90</v>
      </c>
      <c r="E121" s="32" t="s">
        <v>184</v>
      </c>
    </row>
    <row r="122" spans="1:5" ht="56.25" customHeight="1" thickBot="1">
      <c r="A122" s="2" t="s">
        <v>91</v>
      </c>
      <c r="B122" s="3" t="s">
        <v>92</v>
      </c>
      <c r="C122" s="1" t="s">
        <v>15</v>
      </c>
      <c r="D122" s="3" t="s">
        <v>92</v>
      </c>
      <c r="E122" s="32" t="s">
        <v>184</v>
      </c>
    </row>
    <row r="123" spans="1:5" ht="59.25" customHeight="1" thickBot="1">
      <c r="A123" s="2" t="s">
        <v>93</v>
      </c>
      <c r="B123" s="3" t="s">
        <v>94</v>
      </c>
      <c r="C123" s="1" t="s">
        <v>15</v>
      </c>
      <c r="D123" s="3" t="s">
        <v>94</v>
      </c>
      <c r="E123" s="32" t="s">
        <v>184</v>
      </c>
    </row>
    <row r="124" spans="1:5" ht="55.5" customHeight="1" thickBot="1">
      <c r="A124" s="2" t="s">
        <v>95</v>
      </c>
      <c r="B124" s="3" t="s">
        <v>96</v>
      </c>
      <c r="C124" s="1" t="s">
        <v>15</v>
      </c>
      <c r="D124" s="3" t="s">
        <v>96</v>
      </c>
      <c r="E124" s="32" t="s">
        <v>184</v>
      </c>
    </row>
    <row r="125" spans="1:5" ht="60" customHeight="1" thickBot="1">
      <c r="A125" s="2" t="s">
        <v>97</v>
      </c>
      <c r="B125" s="3" t="s">
        <v>98</v>
      </c>
      <c r="C125" s="1" t="s">
        <v>15</v>
      </c>
      <c r="D125" s="3" t="s">
        <v>98</v>
      </c>
      <c r="E125" s="32" t="s">
        <v>184</v>
      </c>
    </row>
    <row r="126" spans="1:5" ht="25.5" customHeight="1" thickBot="1">
      <c r="A126" s="108" t="s">
        <v>99</v>
      </c>
      <c r="B126" s="109"/>
      <c r="C126" s="109"/>
      <c r="D126" s="109"/>
      <c r="E126" s="109"/>
    </row>
    <row r="127" spans="1:5" ht="52.5" customHeight="1" thickBot="1">
      <c r="A127" s="2" t="s">
        <v>100</v>
      </c>
      <c r="B127" s="3" t="s">
        <v>64</v>
      </c>
      <c r="C127" s="1" t="s">
        <v>65</v>
      </c>
      <c r="D127" s="3" t="s">
        <v>64</v>
      </c>
      <c r="E127" s="32" t="s">
        <v>184</v>
      </c>
    </row>
    <row r="128" spans="1:5" ht="53.25" customHeight="1" thickBot="1">
      <c r="A128" s="2" t="s">
        <v>101</v>
      </c>
      <c r="B128" s="3" t="s">
        <v>67</v>
      </c>
      <c r="C128" s="1" t="s">
        <v>65</v>
      </c>
      <c r="D128" s="3" t="s">
        <v>67</v>
      </c>
      <c r="E128" s="32" t="s">
        <v>184</v>
      </c>
    </row>
    <row r="129" spans="1:5" ht="49.5" customHeight="1" thickBot="1">
      <c r="A129" s="2" t="s">
        <v>102</v>
      </c>
      <c r="B129" s="3" t="s">
        <v>69</v>
      </c>
      <c r="C129" s="1" t="s">
        <v>103</v>
      </c>
      <c r="D129" s="3" t="s">
        <v>69</v>
      </c>
      <c r="E129" s="32" t="s">
        <v>184</v>
      </c>
    </row>
    <row r="130" spans="1:5" ht="52.5" customHeight="1" thickBot="1">
      <c r="A130" s="2" t="s">
        <v>104</v>
      </c>
      <c r="B130" s="3" t="s">
        <v>71</v>
      </c>
      <c r="C130" s="1" t="s">
        <v>15</v>
      </c>
      <c r="D130" s="3" t="s">
        <v>71</v>
      </c>
      <c r="E130" s="32" t="s">
        <v>184</v>
      </c>
    </row>
    <row r="131" spans="1:5" ht="28.5" customHeight="1" thickBot="1">
      <c r="A131" s="108" t="s">
        <v>105</v>
      </c>
      <c r="B131" s="109"/>
      <c r="C131" s="109"/>
      <c r="D131" s="109"/>
      <c r="E131" s="109"/>
    </row>
    <row r="132" spans="1:5" ht="38.25" customHeight="1" thickBot="1">
      <c r="A132" s="72" t="s">
        <v>106</v>
      </c>
      <c r="B132" s="3" t="s">
        <v>107</v>
      </c>
      <c r="C132" s="1" t="s">
        <v>65</v>
      </c>
      <c r="D132" s="3" t="s">
        <v>107</v>
      </c>
      <c r="E132" s="45">
        <v>146</v>
      </c>
    </row>
    <row r="133" spans="1:5" ht="30.75" customHeight="1" thickBot="1">
      <c r="A133" s="72" t="s">
        <v>108</v>
      </c>
      <c r="B133" s="3" t="s">
        <v>109</v>
      </c>
      <c r="C133" s="1" t="s">
        <v>65</v>
      </c>
      <c r="D133" s="3" t="s">
        <v>109</v>
      </c>
      <c r="E133" s="45">
        <v>28</v>
      </c>
    </row>
    <row r="134" spans="1:5" ht="48.75" customHeight="1" thickBot="1">
      <c r="A134" s="72" t="s">
        <v>110</v>
      </c>
      <c r="B134" s="3" t="s">
        <v>111</v>
      </c>
      <c r="C134" s="1" t="s">
        <v>15</v>
      </c>
      <c r="D134" s="3" t="s">
        <v>111</v>
      </c>
      <c r="E134" s="45">
        <v>256184.68</v>
      </c>
    </row>
    <row r="135" spans="1:5" ht="27.75" customHeight="1" thickBot="1">
      <c r="A135" s="104" t="s">
        <v>212</v>
      </c>
      <c r="B135" s="105"/>
      <c r="C135" s="105"/>
      <c r="D135" s="105"/>
      <c r="E135" s="105"/>
    </row>
    <row r="136" spans="1:5" ht="62.25" customHeight="1" thickBot="1">
      <c r="A136" s="72" t="s">
        <v>240</v>
      </c>
      <c r="B136" s="3" t="s">
        <v>238</v>
      </c>
      <c r="C136" s="1" t="s">
        <v>15</v>
      </c>
      <c r="D136" s="3" t="s">
        <v>238</v>
      </c>
      <c r="E136" s="1">
        <v>1169930.23</v>
      </c>
    </row>
    <row r="137" spans="1:5" ht="48" customHeight="1" thickBot="1">
      <c r="A137" s="72" t="s">
        <v>241</v>
      </c>
      <c r="B137" s="14" t="s">
        <v>239</v>
      </c>
      <c r="C137" s="1" t="s">
        <v>15</v>
      </c>
      <c r="D137" s="14" t="s">
        <v>239</v>
      </c>
      <c r="E137" s="1">
        <v>1587672.93</v>
      </c>
    </row>
    <row r="140" spans="1:5" ht="14.25">
      <c r="A140" s="113"/>
      <c r="B140" s="113"/>
      <c r="C140" s="113"/>
      <c r="D140" s="113"/>
      <c r="E140" s="113"/>
    </row>
  </sheetData>
  <sheetProtection/>
  <mergeCells count="55">
    <mergeCell ref="A135:E135"/>
    <mergeCell ref="A140:E140"/>
    <mergeCell ref="B87:D87"/>
    <mergeCell ref="B99:D99"/>
    <mergeCell ref="A99:A102"/>
    <mergeCell ref="A75:A78"/>
    <mergeCell ref="A79:A82"/>
    <mergeCell ref="A83:A86"/>
    <mergeCell ref="A87:A90"/>
    <mergeCell ref="A91:A94"/>
    <mergeCell ref="B91:D91"/>
    <mergeCell ref="A95:A98"/>
    <mergeCell ref="A126:E126"/>
    <mergeCell ref="A131:E131"/>
    <mergeCell ref="A103:E103"/>
    <mergeCell ref="A108:E108"/>
    <mergeCell ref="A115:E115"/>
    <mergeCell ref="B95:D95"/>
    <mergeCell ref="A1:E1"/>
    <mergeCell ref="B31:D31"/>
    <mergeCell ref="B45:D45"/>
    <mergeCell ref="A6:E6"/>
    <mergeCell ref="A30:E30"/>
    <mergeCell ref="A19:A20"/>
    <mergeCell ref="B32:D32"/>
    <mergeCell ref="B33:D33"/>
    <mergeCell ref="B37:D37"/>
    <mergeCell ref="B34:D34"/>
    <mergeCell ref="A55:A58"/>
    <mergeCell ref="A71:A74"/>
    <mergeCell ref="B79:D79"/>
    <mergeCell ref="B83:D83"/>
    <mergeCell ref="A63:A66"/>
    <mergeCell ref="B71:D71"/>
    <mergeCell ref="B75:D75"/>
    <mergeCell ref="A67:A70"/>
    <mergeCell ref="B67:D67"/>
    <mergeCell ref="B63:D63"/>
    <mergeCell ref="B35:D35"/>
    <mergeCell ref="B43:D43"/>
    <mergeCell ref="B46:D46"/>
    <mergeCell ref="A47:A50"/>
    <mergeCell ref="B59:D59"/>
    <mergeCell ref="A51:A54"/>
    <mergeCell ref="A59:A62"/>
    <mergeCell ref="B51:D51"/>
    <mergeCell ref="B47:D47"/>
    <mergeCell ref="B44:D44"/>
    <mergeCell ref="B36:D36"/>
    <mergeCell ref="B38:D38"/>
    <mergeCell ref="B55:D55"/>
    <mergeCell ref="B40:D40"/>
    <mergeCell ref="B42:D42"/>
    <mergeCell ref="B41:D41"/>
    <mergeCell ref="B39:D39"/>
  </mergeCells>
  <printOptions/>
  <pageMargins left="0.2362204724409449" right="0.1968503937007874" top="0.2362204724409449" bottom="0.1968503937007874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2017-03-27T05:40:26Z</cp:lastPrinted>
  <dcterms:created xsi:type="dcterms:W3CDTF">1996-10-08T23:32:33Z</dcterms:created>
  <dcterms:modified xsi:type="dcterms:W3CDTF">2018-04-04T06:51:36Z</dcterms:modified>
  <cp:category/>
  <cp:version/>
  <cp:contentType/>
  <cp:contentStatus/>
</cp:coreProperties>
</file>